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in.benavidez\Desktop\"/>
    </mc:Choice>
  </mc:AlternateContent>
  <bookViews>
    <workbookView xWindow="0" yWindow="0" windowWidth="28800" windowHeight="12300"/>
  </bookViews>
  <sheets>
    <sheet name="Irrigated" sheetId="7" r:id="rId1"/>
    <sheet name="Dryland" sheetId="6" r:id="rId2"/>
    <sheet name="Sheet1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7" l="1"/>
  <c r="I13" i="7"/>
  <c r="F9" i="6" l="1"/>
  <c r="L29" i="7"/>
  <c r="I12" i="7" s="1"/>
  <c r="I14" i="7" s="1"/>
  <c r="I26" i="7"/>
  <c r="F26" i="7"/>
  <c r="L26" i="7" s="1"/>
  <c r="L25" i="7"/>
  <c r="O17" i="7"/>
  <c r="O9" i="7" s="1"/>
  <c r="F9" i="7"/>
  <c r="F14" i="7" s="1"/>
  <c r="O13" i="7" l="1"/>
  <c r="L39" i="7" s="1"/>
  <c r="O14" i="7"/>
  <c r="O20" i="7" s="1"/>
  <c r="L17" i="7"/>
  <c r="L9" i="7" s="1"/>
  <c r="L14" i="7" s="1"/>
  <c r="L20" i="7" s="1"/>
  <c r="I17" i="7"/>
  <c r="I19" i="7" s="1"/>
  <c r="F13" i="7"/>
  <c r="L37" i="7" s="1"/>
  <c r="F20" i="7"/>
  <c r="F19" i="7"/>
  <c r="I20" i="7"/>
  <c r="I22" i="7" s="1"/>
  <c r="L36" i="7"/>
  <c r="O17" i="6"/>
  <c r="O9" i="6" s="1"/>
  <c r="F13" i="6"/>
  <c r="L37" i="6" s="1"/>
  <c r="L29" i="6"/>
  <c r="I12" i="6" s="1"/>
  <c r="I14" i="6" s="1"/>
  <c r="I26" i="6"/>
  <c r="F26" i="6"/>
  <c r="L25" i="6"/>
  <c r="L13" i="7" l="1"/>
  <c r="L38" i="7" s="1"/>
  <c r="O19" i="7"/>
  <c r="L26" i="6"/>
  <c r="L19" i="7"/>
  <c r="L17" i="6"/>
  <c r="L9" i="6" s="1"/>
  <c r="L35" i="7"/>
  <c r="I17" i="6"/>
  <c r="I19" i="6" s="1"/>
  <c r="O14" i="6"/>
  <c r="O20" i="6" s="1"/>
  <c r="O13" i="6"/>
  <c r="L39" i="6" s="1"/>
  <c r="I20" i="6"/>
  <c r="I22" i="6" s="1"/>
  <c r="F14" i="6"/>
  <c r="I13" i="6"/>
  <c r="L36" i="6" s="1"/>
  <c r="L14" i="6" l="1"/>
  <c r="L20" i="6" s="1"/>
  <c r="L13" i="6"/>
  <c r="L38" i="6" s="1"/>
  <c r="O19" i="6"/>
  <c r="L34" i="6"/>
  <c r="L35" i="6" s="1"/>
  <c r="F20" i="6"/>
  <c r="F19" i="6"/>
  <c r="L19" i="6" l="1"/>
</calcChain>
</file>

<file path=xl/sharedStrings.xml><?xml version="1.0" encoding="utf-8"?>
<sst xmlns="http://schemas.openxmlformats.org/spreadsheetml/2006/main" count="220" uniqueCount="98">
  <si>
    <t>Expenses Up To This Point:</t>
  </si>
  <si>
    <t>Additional Expenses to Conclude:</t>
  </si>
  <si>
    <t>Grain</t>
  </si>
  <si>
    <t>Total Expenses:</t>
  </si>
  <si>
    <t>New Crop Delivery Price or Gain Value:</t>
  </si>
  <si>
    <t>Needed Gain per Day to Cover Costs:</t>
  </si>
  <si>
    <t>Lbs./Day</t>
  </si>
  <si>
    <t>Bale Hay</t>
  </si>
  <si>
    <t>Lbs/Hd</t>
  </si>
  <si>
    <t>Beginning Weight - March 1</t>
  </si>
  <si>
    <t>Lbs.</t>
  </si>
  <si>
    <t>$/Lb.</t>
  </si>
  <si>
    <t>$/hd.</t>
  </si>
  <si>
    <t>Additonal Cattle Expense during period</t>
  </si>
  <si>
    <t>$/Acre</t>
  </si>
  <si>
    <t>Stocking Rate</t>
  </si>
  <si>
    <t>Hd./Acre</t>
  </si>
  <si>
    <t>Rate of Gain</t>
  </si>
  <si>
    <t>ADG</t>
  </si>
  <si>
    <t>Days on Pasture</t>
  </si>
  <si>
    <t>Days</t>
  </si>
  <si>
    <t>Bu./Acre</t>
  </si>
  <si>
    <t>Value of GrazeOut-Rented Gain</t>
  </si>
  <si>
    <t>Value of Harvesting - Grain</t>
  </si>
  <si>
    <t>Value of Harvesting - Hay</t>
  </si>
  <si>
    <t>Bu./A</t>
  </si>
  <si>
    <t>Death Loss</t>
  </si>
  <si>
    <t>Price Rollback (Slide) - www.beefbasis.com</t>
  </si>
  <si>
    <t>Silage</t>
  </si>
  <si>
    <t>Estimated/Expected Yield:</t>
  </si>
  <si>
    <t>Irrigation</t>
  </si>
  <si>
    <t>Top Dress, Insecticide, Herbicide:</t>
  </si>
  <si>
    <t>Custom Harvest</t>
  </si>
  <si>
    <t>Insurance</t>
  </si>
  <si>
    <t>Other</t>
  </si>
  <si>
    <t>Ton/A</t>
  </si>
  <si>
    <t>Value of Harvesting - Silage</t>
  </si>
  <si>
    <t>Irrigated Grain, Graze, Hay, or Silage</t>
  </si>
  <si>
    <t>Total Add. Expenses</t>
  </si>
  <si>
    <t>Needed Price to Cover Total Costs:</t>
  </si>
  <si>
    <t>Needed Yield to Cover Total Costs:</t>
  </si>
  <si>
    <t xml:space="preserve">Partial Budget - - Graze-own, Graze-Rent, Grain, Hay &amp; Silage </t>
  </si>
  <si>
    <t>Value of Owned GrazeOut</t>
  </si>
  <si>
    <t>$/cwt</t>
  </si>
  <si>
    <t xml:space="preserve">Ending Weight - May </t>
  </si>
  <si>
    <t>Estimated weight and sales price on March 1</t>
  </si>
  <si>
    <t>Your est. of additional expenses billed on a per head basis such as care</t>
  </si>
  <si>
    <t>Your est. of any additional death loss during grazeout</t>
  </si>
  <si>
    <t>Your est. of additional expenses billed on a per head basis such as fence repair</t>
  </si>
  <si>
    <t>Planned stocking rate during grazeout</t>
  </si>
  <si>
    <t>Your est. ADG during grazeout</t>
  </si>
  <si>
    <t>Number of days in grazeout period</t>
  </si>
  <si>
    <t>**</t>
  </si>
  <si>
    <t>Your estimate of rollback on sales price at the end of grazeout given weight gain, sales month and market</t>
  </si>
  <si>
    <t>Either out-of-pocket (Variable cost) or Total cost including fixed and variable up to March 1 (Your Choice!)</t>
  </si>
  <si>
    <r>
      <t xml:space="preserve">Est. value of owning cattle </t>
    </r>
    <r>
      <rPr>
        <b/>
        <sz val="11"/>
        <color theme="1"/>
        <rFont val="Calibri"/>
        <family val="2"/>
        <scheme val="minor"/>
      </rPr>
      <t>per head</t>
    </r>
    <r>
      <rPr>
        <sz val="11"/>
        <color theme="1"/>
        <rFont val="Calibri"/>
        <family val="2"/>
        <scheme val="minor"/>
      </rPr>
      <t xml:space="preserve"> during  grazeout considering additional expenses only</t>
    </r>
  </si>
  <si>
    <r>
      <t>Est. value of owning cattle</t>
    </r>
    <r>
      <rPr>
        <b/>
        <sz val="11"/>
        <color theme="1"/>
        <rFont val="Calibri"/>
        <family val="2"/>
        <scheme val="minor"/>
      </rPr>
      <t xml:space="preserve"> per acre</t>
    </r>
    <r>
      <rPr>
        <sz val="11"/>
        <color theme="1"/>
        <rFont val="Calibri"/>
        <family val="2"/>
        <scheme val="minor"/>
      </rPr>
      <t xml:space="preserve"> during  grazeout considering additional expenses only</t>
    </r>
  </si>
  <si>
    <t>Est. value of renting pasture per acre during  grazeout considering additional expenses only</t>
  </si>
  <si>
    <t>Value per acre considering additional expenses only</t>
  </si>
  <si>
    <t>Your est. of potential  prices received by alternative</t>
  </si>
  <si>
    <t>Hay and silage production are based on wheat yield - see below to change relationships</t>
  </si>
  <si>
    <t>See below to modify harvesting expenses by alternative</t>
  </si>
  <si>
    <t>Insurance costs are included because they maybe reduced by alternative</t>
  </si>
  <si>
    <t>Irrigation expense durin period should only include VC (fuel labor, M&amp;R)</t>
  </si>
  <si>
    <t>Price needed to cover total expenses</t>
  </si>
  <si>
    <t>Yield needed given specified prices to cover total expenses</t>
  </si>
  <si>
    <t>Expenses incurred + all additional expense</t>
  </si>
  <si>
    <t>Additional Parameters That can be Changed:</t>
  </si>
  <si>
    <t>Custom Harvesting - Grain:</t>
  </si>
  <si>
    <t>Custom Harvesting - Hay:</t>
  </si>
  <si>
    <t>Custom Harvesting - Silage:</t>
  </si>
  <si>
    <t>Conversion of grain to Silage yield</t>
  </si>
  <si>
    <t>Conversion of Silage to Hay yield</t>
  </si>
  <si>
    <t>$/bu.</t>
  </si>
  <si>
    <t>$/Ton</t>
  </si>
  <si>
    <t>bu/ton</t>
  </si>
  <si>
    <t>ton/ton</t>
  </si>
  <si>
    <t>$9.00/ton estimated from other state's custom rate books</t>
  </si>
  <si>
    <t>$36.00/ton estimated from the 2016 Texas Custom Rate Book for large bales</t>
  </si>
  <si>
    <t>6.99 is the conversion factor of bu. to tons used by FSA, USDA</t>
  </si>
  <si>
    <t>0.6  is the conversion factor tons of hay produced for every ton of silage based on research results</t>
  </si>
  <si>
    <t>**Total of other cattle expenses includig death oss on a per acre basis</t>
  </si>
  <si>
    <t>General Comments:</t>
  </si>
  <si>
    <t xml:space="preserve">Users can change anything in blue to reflect their operations, formulas in the spreadsheet are protected </t>
  </si>
  <si>
    <t>www.beefbasis.com website provides historical information on cattle prices by weight, month for most  of our local markets</t>
  </si>
  <si>
    <t>Dryland Grain, Graze, Hay, or Silage</t>
  </si>
  <si>
    <t>+</t>
  </si>
  <si>
    <t>$/bu</t>
  </si>
  <si>
    <t>Graze Out-Rented</t>
  </si>
  <si>
    <t>Total additional expense incurred</t>
  </si>
  <si>
    <t>Harvest &amp; Hauling charge. 2019 Texas High Plains Crop Budgets</t>
  </si>
  <si>
    <t>2019 Texas High Plains Crop and Livestock Budgets can be found at  https://amarillo.tamu.edu/</t>
  </si>
  <si>
    <t>$0.64/bushel comes from the 2020 Texas High Plains Extension Budgets</t>
  </si>
  <si>
    <t>$42.81/ton estimated from the 2020 Texas High Plains Extension Budgets</t>
  </si>
  <si>
    <t>$9.64/ton estimated from the 2020 Texas High Plains Extension Budgets</t>
  </si>
  <si>
    <t>2020 Texas High Plains Crop and Livestock Budgets can be found at  https://amarillo.tamu.edu/</t>
  </si>
  <si>
    <t>Lbs/Acre</t>
  </si>
  <si>
    <t>Lbs./Acre/Day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</si>
</sst>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5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44" fontId="3" fillId="0" borderId="0" xfId="1" applyFont="1"/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0" fontId="3" fillId="0" borderId="0" xfId="0" applyFont="1"/>
    <xf numFmtId="0" fontId="0" fillId="0" borderId="0" xfId="0" applyAlignment="1">
      <alignment horizontal="left" indent="1"/>
    </xf>
    <xf numFmtId="0" fontId="0" fillId="0" borderId="3" xfId="0" applyBorder="1"/>
    <xf numFmtId="0" fontId="0" fillId="0" borderId="4" xfId="0" applyBorder="1"/>
    <xf numFmtId="44" fontId="3" fillId="0" borderId="3" xfId="1" applyFont="1" applyBorder="1"/>
    <xf numFmtId="44" fontId="3" fillId="0" borderId="3" xfId="0" applyNumberFormat="1" applyFont="1" applyBorder="1"/>
    <xf numFmtId="0" fontId="3" fillId="0" borderId="4" xfId="0" applyFont="1" applyBorder="1"/>
    <xf numFmtId="44" fontId="0" fillId="0" borderId="3" xfId="0" applyNumberFormat="1" applyBorder="1"/>
    <xf numFmtId="44" fontId="2" fillId="0" borderId="3" xfId="1" applyFont="1" applyBorder="1"/>
    <xf numFmtId="164" fontId="2" fillId="0" borderId="5" xfId="0" applyNumberFormat="1" applyFont="1" applyBorder="1"/>
    <xf numFmtId="0" fontId="2" fillId="0" borderId="6" xfId="0" applyFont="1" applyBorder="1"/>
    <xf numFmtId="0" fontId="0" fillId="0" borderId="1" xfId="0" applyBorder="1"/>
    <xf numFmtId="0" fontId="0" fillId="0" borderId="7" xfId="0" applyBorder="1"/>
    <xf numFmtId="0" fontId="3" fillId="0" borderId="7" xfId="0" applyFont="1" applyBorder="1"/>
    <xf numFmtId="44" fontId="0" fillId="0" borderId="7" xfId="0" applyNumberFormat="1" applyBorder="1"/>
    <xf numFmtId="0" fontId="0" fillId="0" borderId="2" xfId="0" applyBorder="1"/>
    <xf numFmtId="0" fontId="0" fillId="0" borderId="0" xfId="0" applyBorder="1"/>
    <xf numFmtId="44" fontId="0" fillId="0" borderId="0" xfId="0" applyNumberFormat="1" applyBorder="1"/>
    <xf numFmtId="44" fontId="3" fillId="0" borderId="0" xfId="0" applyNumberFormat="1" applyFont="1" applyBorder="1"/>
    <xf numFmtId="10" fontId="3" fillId="0" borderId="0" xfId="2" applyNumberFormat="1" applyFont="1" applyBorder="1"/>
    <xf numFmtId="0" fontId="3" fillId="0" borderId="0" xfId="0" applyFont="1" applyBorder="1"/>
    <xf numFmtId="0" fontId="0" fillId="0" borderId="5" xfId="0" applyBorder="1"/>
    <xf numFmtId="0" fontId="0" fillId="0" borderId="8" xfId="0" applyBorder="1"/>
    <xf numFmtId="44" fontId="0" fillId="0" borderId="8" xfId="0" applyNumberFormat="1" applyBorder="1"/>
    <xf numFmtId="0" fontId="0" fillId="0" borderId="6" xfId="0" applyBorder="1"/>
    <xf numFmtId="164" fontId="5" fillId="0" borderId="3" xfId="1" applyNumberFormat="1" applyFont="1" applyBorder="1"/>
    <xf numFmtId="164" fontId="3" fillId="0" borderId="3" xfId="1" applyNumberFormat="1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0" fontId="3" fillId="0" borderId="8" xfId="0" applyFont="1" applyBorder="1"/>
    <xf numFmtId="2" fontId="3" fillId="0" borderId="0" xfId="0" applyNumberFormat="1" applyFont="1" applyBorder="1"/>
    <xf numFmtId="44" fontId="5" fillId="0" borderId="0" xfId="0" applyNumberFormat="1" applyFont="1" applyBorder="1"/>
    <xf numFmtId="44" fontId="3" fillId="0" borderId="7" xfId="0" applyNumberFormat="1" applyFont="1" applyBorder="1"/>
    <xf numFmtId="0" fontId="6" fillId="0" borderId="0" xfId="0" applyFont="1"/>
    <xf numFmtId="165" fontId="3" fillId="0" borderId="0" xfId="1" applyNumberFormat="1" applyFont="1"/>
    <xf numFmtId="165" fontId="3" fillId="0" borderId="0" xfId="0" applyNumberFormat="1" applyFont="1"/>
    <xf numFmtId="0" fontId="3" fillId="0" borderId="0" xfId="0" applyNumberFormat="1" applyFont="1"/>
    <xf numFmtId="44" fontId="5" fillId="0" borderId="3" xfId="1" applyFont="1" applyBorder="1"/>
    <xf numFmtId="44" fontId="5" fillId="0" borderId="3" xfId="0" applyNumberFormat="1" applyFont="1" applyBorder="1"/>
    <xf numFmtId="2" fontId="3" fillId="0" borderId="0" xfId="0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2" fillId="0" borderId="9" xfId="0" applyNumberFormat="1" applyFont="1" applyBorder="1"/>
    <xf numFmtId="0" fontId="2" fillId="0" borderId="10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3"/>
  <sheetViews>
    <sheetView tabSelected="1" zoomScale="110" zoomScaleNormal="110" workbookViewId="0">
      <selection activeCell="M22" sqref="M22"/>
    </sheetView>
  </sheetViews>
  <sheetFormatPr defaultRowHeight="15" x14ac:dyDescent="0.25"/>
  <cols>
    <col min="1" max="1" width="2.5703125" customWidth="1"/>
    <col min="6" max="6" width="9.5703125" bestFit="1" customWidth="1"/>
    <col min="8" max="8" width="2.42578125" customWidth="1"/>
    <col min="10" max="10" width="13.7109375" customWidth="1"/>
    <col min="11" max="11" width="2.85546875" customWidth="1"/>
    <col min="12" max="12" width="10.42578125" bestFit="1" customWidth="1"/>
    <col min="13" max="13" width="13.5703125" customWidth="1"/>
    <col min="14" max="14" width="2.85546875" customWidth="1"/>
  </cols>
  <sheetData>
    <row r="2" spans="2:17" ht="26.25" x14ac:dyDescent="0.4">
      <c r="C2" s="3" t="s">
        <v>37</v>
      </c>
    </row>
    <row r="4" spans="2:17" ht="15" customHeight="1" x14ac:dyDescent="0.25">
      <c r="B4" t="s">
        <v>0</v>
      </c>
      <c r="E4" s="1">
        <v>100</v>
      </c>
      <c r="F4" t="s">
        <v>54</v>
      </c>
    </row>
    <row r="5" spans="2:17" ht="15.75" thickBot="1" x14ac:dyDescent="0.3"/>
    <row r="6" spans="2:17" x14ac:dyDescent="0.25">
      <c r="F6" s="46" t="s">
        <v>2</v>
      </c>
      <c r="G6" s="47"/>
      <c r="I6" s="46" t="s">
        <v>88</v>
      </c>
      <c r="J6" s="47"/>
      <c r="L6" s="46" t="s">
        <v>7</v>
      </c>
      <c r="M6" s="47"/>
      <c r="O6" s="46" t="s">
        <v>28</v>
      </c>
      <c r="P6" s="47"/>
    </row>
    <row r="7" spans="2:17" x14ac:dyDescent="0.25">
      <c r="B7" t="s">
        <v>1</v>
      </c>
      <c r="F7" s="7"/>
      <c r="G7" s="8"/>
      <c r="I7" s="7"/>
      <c r="J7" s="8"/>
      <c r="L7" s="7"/>
      <c r="M7" s="8"/>
      <c r="O7" s="7"/>
      <c r="P7" s="8"/>
    </row>
    <row r="8" spans="2:17" x14ac:dyDescent="0.25">
      <c r="B8" s="6" t="s">
        <v>31</v>
      </c>
      <c r="F8" s="9">
        <v>0</v>
      </c>
      <c r="G8" s="8"/>
      <c r="I8" s="9">
        <v>0</v>
      </c>
      <c r="J8" s="8"/>
      <c r="L8" s="9">
        <v>0</v>
      </c>
      <c r="M8" s="8"/>
      <c r="O8" s="9">
        <v>0</v>
      </c>
      <c r="P8" s="8"/>
    </row>
    <row r="9" spans="2:17" x14ac:dyDescent="0.25">
      <c r="B9" s="6" t="s">
        <v>32</v>
      </c>
      <c r="F9" s="43">
        <f>F17*F43</f>
        <v>32</v>
      </c>
      <c r="G9" s="8"/>
      <c r="I9" s="9">
        <v>0</v>
      </c>
      <c r="J9" s="8"/>
      <c r="L9" s="43">
        <f>F44*L17</f>
        <v>183.73390557939913</v>
      </c>
      <c r="M9" s="8"/>
      <c r="O9" s="43">
        <f>F45*O17</f>
        <v>68.955650929899861</v>
      </c>
      <c r="P9" s="8"/>
      <c r="Q9" t="s">
        <v>61</v>
      </c>
    </row>
    <row r="10" spans="2:17" x14ac:dyDescent="0.25">
      <c r="B10" s="6" t="s">
        <v>33</v>
      </c>
      <c r="F10" s="9">
        <v>36.299999999999997</v>
      </c>
      <c r="G10" s="8"/>
      <c r="I10" s="9">
        <v>21.78</v>
      </c>
      <c r="J10" s="8"/>
      <c r="L10" s="9">
        <v>21.78</v>
      </c>
      <c r="M10" s="8"/>
      <c r="O10" s="9">
        <v>21.78</v>
      </c>
      <c r="P10" s="8"/>
      <c r="Q10" t="s">
        <v>62</v>
      </c>
    </row>
    <row r="11" spans="2:17" x14ac:dyDescent="0.25">
      <c r="B11" s="6" t="s">
        <v>30</v>
      </c>
      <c r="F11" s="9">
        <v>37.5</v>
      </c>
      <c r="G11" s="8"/>
      <c r="I11" s="9">
        <v>37.5</v>
      </c>
      <c r="J11" s="8"/>
      <c r="L11" s="9">
        <v>37.5</v>
      </c>
      <c r="M11" s="8"/>
      <c r="O11" s="9">
        <v>37.5</v>
      </c>
      <c r="P11" s="8"/>
      <c r="Q11" t="s">
        <v>63</v>
      </c>
    </row>
    <row r="12" spans="2:17" x14ac:dyDescent="0.25">
      <c r="B12" s="6" t="s">
        <v>34</v>
      </c>
      <c r="F12" s="10">
        <v>0</v>
      </c>
      <c r="G12" s="11"/>
      <c r="H12" s="5"/>
      <c r="I12" s="44">
        <f>(L28+L29)*L31+L30</f>
        <v>19.162559999999999</v>
      </c>
      <c r="J12" s="11" t="s">
        <v>52</v>
      </c>
      <c r="K12" s="5"/>
      <c r="L12" s="10">
        <v>0</v>
      </c>
      <c r="M12" s="8"/>
      <c r="O12" s="10">
        <v>0</v>
      </c>
      <c r="P12" s="11"/>
      <c r="Q12" t="s">
        <v>81</v>
      </c>
    </row>
    <row r="13" spans="2:17" x14ac:dyDescent="0.25">
      <c r="B13" s="6" t="s">
        <v>38</v>
      </c>
      <c r="F13" s="10">
        <f>SUM(F8:F12)</f>
        <v>105.8</v>
      </c>
      <c r="G13" s="11"/>
      <c r="H13" s="5"/>
      <c r="I13" s="10">
        <f>SUM(I8:I12)</f>
        <v>78.44256</v>
      </c>
      <c r="J13" s="11"/>
      <c r="K13" s="5"/>
      <c r="L13" s="10">
        <f>SUM(L8:L12)</f>
        <v>243.01390557939914</v>
      </c>
      <c r="M13" s="8"/>
      <c r="O13" s="10">
        <f>SUM(O8:O12)</f>
        <v>128.23565092989986</v>
      </c>
      <c r="P13" s="11"/>
      <c r="Q13" t="s">
        <v>89</v>
      </c>
    </row>
    <row r="14" spans="2:17" x14ac:dyDescent="0.25">
      <c r="B14" t="s">
        <v>3</v>
      </c>
      <c r="F14" s="12">
        <f>E4+SUM(F8:F12)</f>
        <v>205.8</v>
      </c>
      <c r="G14" s="8"/>
      <c r="I14" s="12">
        <f>E4+SUM(I8:I12)</f>
        <v>178.44256000000001</v>
      </c>
      <c r="J14" s="8"/>
      <c r="L14" s="12">
        <f>E4+SUM(L8:L12)</f>
        <v>343.01390557939914</v>
      </c>
      <c r="M14" s="8"/>
      <c r="O14" s="12">
        <f>E4+SUM(O8:O12)</f>
        <v>228.23565092989986</v>
      </c>
      <c r="P14" s="8"/>
      <c r="Q14" t="s">
        <v>66</v>
      </c>
    </row>
    <row r="15" spans="2:17" x14ac:dyDescent="0.25">
      <c r="F15" s="7"/>
      <c r="G15" s="8"/>
      <c r="I15" s="7"/>
      <c r="J15" s="8"/>
      <c r="L15" s="7"/>
      <c r="M15" s="8"/>
      <c r="O15" s="7"/>
      <c r="P15" s="8"/>
    </row>
    <row r="16" spans="2:17" x14ac:dyDescent="0.25">
      <c r="B16" t="s">
        <v>4</v>
      </c>
      <c r="F16" s="9">
        <v>4.62</v>
      </c>
      <c r="G16" s="8"/>
      <c r="I16" s="9">
        <v>0.45</v>
      </c>
      <c r="J16" s="8"/>
      <c r="L16" s="9">
        <v>140</v>
      </c>
      <c r="M16" s="8"/>
      <c r="O16" s="9">
        <v>34.92</v>
      </c>
      <c r="P16" s="8"/>
      <c r="Q16" t="s">
        <v>59</v>
      </c>
    </row>
    <row r="17" spans="2:17" x14ac:dyDescent="0.25">
      <c r="B17" t="s">
        <v>29</v>
      </c>
      <c r="F17" s="31">
        <v>50</v>
      </c>
      <c r="G17" s="8" t="s">
        <v>21</v>
      </c>
      <c r="I17" s="30">
        <f>+F26-F25</f>
        <v>150</v>
      </c>
      <c r="J17" s="8" t="s">
        <v>8</v>
      </c>
      <c r="L17" s="30">
        <f>O17*F47</f>
        <v>4.2918454935622314</v>
      </c>
      <c r="M17" s="8" t="s">
        <v>35</v>
      </c>
      <c r="O17" s="30">
        <f>F17/F46</f>
        <v>7.1530758226037197</v>
      </c>
      <c r="P17" s="8" t="s">
        <v>35</v>
      </c>
      <c r="Q17" t="s">
        <v>60</v>
      </c>
    </row>
    <row r="18" spans="2:17" x14ac:dyDescent="0.25">
      <c r="F18" s="9"/>
      <c r="G18" s="8"/>
      <c r="I18" s="9"/>
      <c r="J18" s="8"/>
      <c r="L18" s="9"/>
      <c r="M18" s="8"/>
      <c r="O18" s="9"/>
      <c r="P18" s="8"/>
    </row>
    <row r="19" spans="2:17" x14ac:dyDescent="0.25">
      <c r="B19" t="s">
        <v>39</v>
      </c>
      <c r="F19" s="13">
        <f>F14/F17</f>
        <v>4.1160000000000005</v>
      </c>
      <c r="G19" s="8"/>
      <c r="I19" s="13">
        <f>(I14/I17)/L31</f>
        <v>0.80379531531531545</v>
      </c>
      <c r="J19" s="8"/>
      <c r="L19" s="13">
        <f>L14/L17</f>
        <v>79.922240000000002</v>
      </c>
      <c r="M19" s="8"/>
      <c r="O19" s="13">
        <f>O14/O17</f>
        <v>31.907344000000002</v>
      </c>
      <c r="P19" s="8"/>
      <c r="Q19" t="s">
        <v>64</v>
      </c>
    </row>
    <row r="20" spans="2:17" ht="15.75" thickBot="1" x14ac:dyDescent="0.3">
      <c r="B20" t="s">
        <v>40</v>
      </c>
      <c r="F20" s="14">
        <f>F14/F16</f>
        <v>44.545454545454547</v>
      </c>
      <c r="G20" s="15" t="s">
        <v>25</v>
      </c>
      <c r="I20" s="14">
        <f>(I14/I16)/L31</f>
        <v>267.93177177177176</v>
      </c>
      <c r="J20" s="15" t="s">
        <v>96</v>
      </c>
      <c r="L20" s="14">
        <f>L14/L16</f>
        <v>2.4500993255671366</v>
      </c>
      <c r="M20" s="15" t="s">
        <v>35</v>
      </c>
      <c r="O20" s="14">
        <f>O14/O16</f>
        <v>6.535957930409503</v>
      </c>
      <c r="P20" s="15" t="s">
        <v>35</v>
      </c>
      <c r="Q20" t="s">
        <v>65</v>
      </c>
    </row>
    <row r="21" spans="2:17" ht="15.75" thickBot="1" x14ac:dyDescent="0.3"/>
    <row r="22" spans="2:17" ht="15.75" thickBot="1" x14ac:dyDescent="0.3">
      <c r="B22" t="s">
        <v>5</v>
      </c>
      <c r="I22" s="49">
        <f>I20/L33</f>
        <v>4.4655295295295296</v>
      </c>
      <c r="J22" s="50" t="s">
        <v>97</v>
      </c>
    </row>
    <row r="24" spans="2:17" ht="27" thickBot="1" x14ac:dyDescent="0.45">
      <c r="B24" s="48" t="s">
        <v>41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2:17" ht="23.25" customHeight="1" x14ac:dyDescent="0.25">
      <c r="B25" s="16" t="s">
        <v>9</v>
      </c>
      <c r="C25" s="17"/>
      <c r="D25" s="17"/>
      <c r="E25" s="17"/>
      <c r="F25" s="18">
        <v>610</v>
      </c>
      <c r="G25" s="17" t="s">
        <v>10</v>
      </c>
      <c r="H25" s="17"/>
      <c r="I25" s="38">
        <v>1.52</v>
      </c>
      <c r="J25" s="17" t="s">
        <v>11</v>
      </c>
      <c r="K25" s="17"/>
      <c r="L25" s="19">
        <f>+F25*I25</f>
        <v>927.2</v>
      </c>
      <c r="M25" s="20" t="s">
        <v>12</v>
      </c>
      <c r="O25" t="s">
        <v>45</v>
      </c>
    </row>
    <row r="26" spans="2:17" ht="23.25" customHeight="1" x14ac:dyDescent="0.25">
      <c r="B26" s="7" t="s">
        <v>44</v>
      </c>
      <c r="C26" s="21"/>
      <c r="D26" s="21"/>
      <c r="E26" s="21"/>
      <c r="F26" s="21">
        <f>+F25+L32*L33</f>
        <v>760</v>
      </c>
      <c r="G26" s="21" t="s">
        <v>10</v>
      </c>
      <c r="H26" s="21"/>
      <c r="I26" s="22">
        <f>+I25-(L27/100)</f>
        <v>1.359</v>
      </c>
      <c r="J26" s="21" t="s">
        <v>11</v>
      </c>
      <c r="K26" s="21"/>
      <c r="L26" s="22">
        <f>+F26*I26</f>
        <v>1032.8399999999999</v>
      </c>
      <c r="M26" s="8" t="s">
        <v>12</v>
      </c>
    </row>
    <row r="27" spans="2:17" ht="23.25" customHeight="1" x14ac:dyDescent="0.25">
      <c r="B27" s="7" t="s">
        <v>27</v>
      </c>
      <c r="C27" s="21"/>
      <c r="D27" s="21"/>
      <c r="E27" s="21"/>
      <c r="F27" s="21"/>
      <c r="G27" s="21"/>
      <c r="H27" s="21"/>
      <c r="I27" s="21"/>
      <c r="J27" s="21"/>
      <c r="K27" s="21"/>
      <c r="L27" s="23">
        <v>16.100000000000001</v>
      </c>
      <c r="M27" s="8" t="s">
        <v>43</v>
      </c>
      <c r="O27" t="s">
        <v>53</v>
      </c>
    </row>
    <row r="28" spans="2:17" ht="23.25" customHeight="1" x14ac:dyDescent="0.25">
      <c r="B28" s="7" t="s">
        <v>13</v>
      </c>
      <c r="C28" s="21"/>
      <c r="D28" s="21"/>
      <c r="E28" s="21"/>
      <c r="F28" s="21"/>
      <c r="G28" s="21"/>
      <c r="H28" s="21"/>
      <c r="I28" s="21"/>
      <c r="J28" s="21"/>
      <c r="K28" s="21"/>
      <c r="L28" s="23">
        <v>3</v>
      </c>
      <c r="M28" s="8" t="s">
        <v>12</v>
      </c>
      <c r="O28" t="s">
        <v>46</v>
      </c>
    </row>
    <row r="29" spans="2:17" ht="23.25" customHeight="1" x14ac:dyDescent="0.25">
      <c r="B29" s="7" t="s">
        <v>26</v>
      </c>
      <c r="C29" s="21"/>
      <c r="D29" s="21"/>
      <c r="E29" s="21"/>
      <c r="F29" s="24">
        <v>0.01</v>
      </c>
      <c r="G29" s="21"/>
      <c r="H29" s="21"/>
      <c r="I29" s="21"/>
      <c r="J29" s="21"/>
      <c r="K29" s="21"/>
      <c r="L29" s="37">
        <f>+F29*F25*I25</f>
        <v>9.2720000000000002</v>
      </c>
      <c r="M29" s="8" t="s">
        <v>12</v>
      </c>
      <c r="O29" t="s">
        <v>47</v>
      </c>
    </row>
    <row r="30" spans="2:17" ht="23.25" customHeight="1" x14ac:dyDescent="0.25">
      <c r="B30" s="7" t="s">
        <v>13</v>
      </c>
      <c r="C30" s="21"/>
      <c r="D30" s="21"/>
      <c r="E30" s="21"/>
      <c r="F30" s="21"/>
      <c r="G30" s="21"/>
      <c r="H30" s="21"/>
      <c r="I30" s="21"/>
      <c r="J30" s="21"/>
      <c r="K30" s="21"/>
      <c r="L30" s="23">
        <v>1</v>
      </c>
      <c r="M30" s="8" t="s">
        <v>14</v>
      </c>
      <c r="O30" t="s">
        <v>48</v>
      </c>
    </row>
    <row r="31" spans="2:17" ht="23.25" customHeight="1" x14ac:dyDescent="0.25">
      <c r="B31" s="7" t="s">
        <v>15</v>
      </c>
      <c r="C31" s="21"/>
      <c r="D31" s="21"/>
      <c r="E31" s="21"/>
      <c r="F31" s="21"/>
      <c r="G31" s="21"/>
      <c r="H31" s="21"/>
      <c r="I31" s="21"/>
      <c r="J31" s="21"/>
      <c r="K31" s="21"/>
      <c r="L31" s="25">
        <v>1.48</v>
      </c>
      <c r="M31" s="8" t="s">
        <v>16</v>
      </c>
      <c r="O31" t="s">
        <v>49</v>
      </c>
    </row>
    <row r="32" spans="2:17" ht="23.25" customHeight="1" x14ac:dyDescent="0.25">
      <c r="B32" s="7" t="s">
        <v>17</v>
      </c>
      <c r="C32" s="21"/>
      <c r="D32" s="21"/>
      <c r="E32" s="21"/>
      <c r="F32" s="21"/>
      <c r="G32" s="21"/>
      <c r="H32" s="21"/>
      <c r="I32" s="21"/>
      <c r="J32" s="21"/>
      <c r="K32" s="21"/>
      <c r="L32" s="36">
        <v>2.5</v>
      </c>
      <c r="M32" s="8" t="s">
        <v>18</v>
      </c>
      <c r="O32" t="s">
        <v>50</v>
      </c>
    </row>
    <row r="33" spans="2:15" ht="23.25" customHeight="1" thickBot="1" x14ac:dyDescent="0.3">
      <c r="B33" s="26" t="s">
        <v>19</v>
      </c>
      <c r="C33" s="27"/>
      <c r="D33" s="27"/>
      <c r="E33" s="27"/>
      <c r="F33" s="27"/>
      <c r="G33" s="27"/>
      <c r="H33" s="27"/>
      <c r="I33" s="27"/>
      <c r="J33" s="27"/>
      <c r="K33" s="27"/>
      <c r="L33" s="35">
        <v>60</v>
      </c>
      <c r="M33" s="29" t="s">
        <v>20</v>
      </c>
      <c r="O33" t="s">
        <v>51</v>
      </c>
    </row>
    <row r="34" spans="2:15" ht="23.25" customHeight="1" x14ac:dyDescent="0.25">
      <c r="B34" s="21"/>
      <c r="C34" s="21"/>
      <c r="D34" s="21"/>
      <c r="E34" s="21"/>
      <c r="F34" s="21"/>
      <c r="G34" s="32" t="s">
        <v>42</v>
      </c>
      <c r="H34" s="17"/>
      <c r="I34" s="17"/>
      <c r="J34" s="17"/>
      <c r="K34" s="17"/>
      <c r="L34" s="19">
        <f>+L26-L25-(I13/L31)</f>
        <v>52.638270270270141</v>
      </c>
      <c r="M34" s="20" t="s">
        <v>12</v>
      </c>
      <c r="O34" t="s">
        <v>55</v>
      </c>
    </row>
    <row r="35" spans="2:15" ht="23.25" customHeight="1" x14ac:dyDescent="0.25">
      <c r="B35" s="21"/>
      <c r="C35" s="21"/>
      <c r="D35" s="21"/>
      <c r="E35" s="21"/>
      <c r="F35" s="21"/>
      <c r="G35" s="33" t="s">
        <v>42</v>
      </c>
      <c r="H35" s="21"/>
      <c r="I35" s="21"/>
      <c r="J35" s="21"/>
      <c r="K35" s="21"/>
      <c r="L35" s="22">
        <f>+L34*L31</f>
        <v>77.904639999999802</v>
      </c>
      <c r="M35" s="8" t="s">
        <v>14</v>
      </c>
      <c r="O35" t="s">
        <v>56</v>
      </c>
    </row>
    <row r="36" spans="2:15" ht="23.25" customHeight="1" x14ac:dyDescent="0.25">
      <c r="B36" s="21"/>
      <c r="C36" s="21"/>
      <c r="D36" s="21"/>
      <c r="E36" s="21"/>
      <c r="F36" s="21"/>
      <c r="G36" s="33" t="s">
        <v>22</v>
      </c>
      <c r="H36" s="21"/>
      <c r="I36" s="21"/>
      <c r="J36" s="21"/>
      <c r="K36" s="21"/>
      <c r="L36" s="22">
        <f>+(F26-F25)*I16*L31-I13</f>
        <v>21.457440000000005</v>
      </c>
      <c r="M36" s="8" t="s">
        <v>14</v>
      </c>
      <c r="O36" t="s">
        <v>57</v>
      </c>
    </row>
    <row r="37" spans="2:15" ht="23.25" customHeight="1" x14ac:dyDescent="0.25">
      <c r="B37" s="21"/>
      <c r="C37" s="21"/>
      <c r="D37" s="25"/>
      <c r="E37" s="21"/>
      <c r="F37" s="21"/>
      <c r="G37" s="33" t="s">
        <v>23</v>
      </c>
      <c r="H37" s="21"/>
      <c r="I37" s="21"/>
      <c r="J37" s="21"/>
      <c r="K37" s="21"/>
      <c r="L37" s="22">
        <f>+F17*F16-F13</f>
        <v>125.2</v>
      </c>
      <c r="M37" s="8" t="s">
        <v>14</v>
      </c>
      <c r="O37" t="s">
        <v>58</v>
      </c>
    </row>
    <row r="38" spans="2:15" ht="23.25" customHeight="1" x14ac:dyDescent="0.25">
      <c r="B38" s="21"/>
      <c r="C38" s="21"/>
      <c r="D38" s="25"/>
      <c r="E38" s="21"/>
      <c r="F38" s="21"/>
      <c r="G38" s="33" t="s">
        <v>24</v>
      </c>
      <c r="H38" s="21"/>
      <c r="I38" s="21"/>
      <c r="J38" s="21"/>
      <c r="K38" s="21"/>
      <c r="L38" s="22">
        <f>+L16*L17-L13</f>
        <v>357.84446351931325</v>
      </c>
      <c r="M38" s="8" t="s">
        <v>14</v>
      </c>
      <c r="O38" t="s">
        <v>58</v>
      </c>
    </row>
    <row r="39" spans="2:15" ht="23.25" customHeight="1" thickBot="1" x14ac:dyDescent="0.3">
      <c r="B39" s="21"/>
      <c r="C39" s="21"/>
      <c r="D39" s="21"/>
      <c r="E39" s="21"/>
      <c r="F39" s="21"/>
      <c r="G39" s="34" t="s">
        <v>36</v>
      </c>
      <c r="H39" s="27"/>
      <c r="I39" s="27"/>
      <c r="J39" s="27"/>
      <c r="K39" s="27"/>
      <c r="L39" s="28">
        <f>+O16*O17-O13</f>
        <v>121.54975679542204</v>
      </c>
      <c r="M39" s="29" t="s">
        <v>14</v>
      </c>
      <c r="O39" t="s">
        <v>58</v>
      </c>
    </row>
    <row r="41" spans="2:15" ht="26.25" x14ac:dyDescent="0.4">
      <c r="B41" s="39" t="s">
        <v>67</v>
      </c>
    </row>
    <row r="43" spans="2:15" x14ac:dyDescent="0.25">
      <c r="B43" t="s">
        <v>68</v>
      </c>
      <c r="F43" s="40">
        <v>0.64</v>
      </c>
      <c r="G43" t="s">
        <v>73</v>
      </c>
      <c r="I43" t="s">
        <v>92</v>
      </c>
    </row>
    <row r="44" spans="2:15" x14ac:dyDescent="0.25">
      <c r="B44" t="s">
        <v>69</v>
      </c>
      <c r="F44" s="41">
        <v>42.81</v>
      </c>
      <c r="G44" t="s">
        <v>74</v>
      </c>
      <c r="I44" t="s">
        <v>93</v>
      </c>
    </row>
    <row r="45" spans="2:15" x14ac:dyDescent="0.25">
      <c r="B45" t="s">
        <v>70</v>
      </c>
      <c r="F45" s="41">
        <v>9.64</v>
      </c>
      <c r="G45" t="s">
        <v>74</v>
      </c>
      <c r="I45" t="s">
        <v>94</v>
      </c>
    </row>
    <row r="46" spans="2:15" x14ac:dyDescent="0.25">
      <c r="B46" t="s">
        <v>71</v>
      </c>
      <c r="F46" s="42">
        <v>6.99</v>
      </c>
      <c r="G46" t="s">
        <v>75</v>
      </c>
      <c r="I46" t="s">
        <v>79</v>
      </c>
    </row>
    <row r="47" spans="2:15" x14ac:dyDescent="0.25">
      <c r="B47" t="s">
        <v>72</v>
      </c>
      <c r="F47" s="45">
        <v>0.6</v>
      </c>
      <c r="G47" t="s">
        <v>76</v>
      </c>
      <c r="I47" t="s">
        <v>80</v>
      </c>
    </row>
    <row r="49" spans="2:2" ht="26.25" x14ac:dyDescent="0.4">
      <c r="B49" s="39" t="s">
        <v>82</v>
      </c>
    </row>
    <row r="51" spans="2:2" x14ac:dyDescent="0.25">
      <c r="B51" t="s">
        <v>83</v>
      </c>
    </row>
    <row r="52" spans="2:2" x14ac:dyDescent="0.25">
      <c r="B52" t="s">
        <v>84</v>
      </c>
    </row>
    <row r="53" spans="2:2" x14ac:dyDescent="0.25">
      <c r="B53" t="s">
        <v>95</v>
      </c>
    </row>
  </sheetData>
  <mergeCells count="5">
    <mergeCell ref="F6:G6"/>
    <mergeCell ref="I6:J6"/>
    <mergeCell ref="L6:M6"/>
    <mergeCell ref="O6:P6"/>
    <mergeCell ref="B24:M24"/>
  </mergeCells>
  <pageMargins left="0.7" right="0.7" top="0.75" bottom="0.75" header="0.3" footer="0.3"/>
  <pageSetup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3"/>
  <sheetViews>
    <sheetView topLeftCell="A40" zoomScale="110" zoomScaleNormal="110" workbookViewId="0">
      <selection activeCell="B59" sqref="B59"/>
    </sheetView>
  </sheetViews>
  <sheetFormatPr defaultRowHeight="15" x14ac:dyDescent="0.25"/>
  <cols>
    <col min="1" max="1" width="2.5703125" customWidth="1"/>
    <col min="6" max="6" width="9.5703125" bestFit="1" customWidth="1"/>
    <col min="8" max="8" width="2.42578125" customWidth="1"/>
    <col min="11" max="11" width="2.85546875" customWidth="1"/>
    <col min="12" max="12" width="10.42578125" bestFit="1" customWidth="1"/>
    <col min="13" max="13" width="13.5703125" customWidth="1"/>
    <col min="14" max="14" width="2.85546875" customWidth="1"/>
  </cols>
  <sheetData>
    <row r="2" spans="2:17" ht="26.25" x14ac:dyDescent="0.4">
      <c r="C2" s="3" t="s">
        <v>85</v>
      </c>
    </row>
    <row r="4" spans="2:17" ht="15" customHeight="1" x14ac:dyDescent="0.25">
      <c r="B4" t="s">
        <v>0</v>
      </c>
      <c r="E4" s="1">
        <v>50</v>
      </c>
      <c r="F4" t="s">
        <v>54</v>
      </c>
    </row>
    <row r="5" spans="2:17" ht="15.75" thickBot="1" x14ac:dyDescent="0.3"/>
    <row r="6" spans="2:17" x14ac:dyDescent="0.25">
      <c r="F6" s="46" t="s">
        <v>2</v>
      </c>
      <c r="G6" s="47"/>
      <c r="I6" s="46" t="s">
        <v>88</v>
      </c>
      <c r="J6" s="47"/>
      <c r="L6" s="46" t="s">
        <v>7</v>
      </c>
      <c r="M6" s="47"/>
      <c r="O6" s="46" t="s">
        <v>28</v>
      </c>
      <c r="P6" s="47"/>
    </row>
    <row r="7" spans="2:17" x14ac:dyDescent="0.25">
      <c r="B7" t="s">
        <v>1</v>
      </c>
      <c r="F7" s="7"/>
      <c r="G7" s="8"/>
      <c r="I7" s="7"/>
      <c r="J7" s="8"/>
      <c r="L7" s="7"/>
      <c r="M7" s="8"/>
      <c r="O7" s="7"/>
      <c r="P7" s="8"/>
    </row>
    <row r="8" spans="2:17" x14ac:dyDescent="0.25">
      <c r="B8" s="6" t="s">
        <v>31</v>
      </c>
      <c r="F8" s="9">
        <v>0</v>
      </c>
      <c r="G8" s="8"/>
      <c r="I8" s="9">
        <v>0</v>
      </c>
      <c r="J8" s="8"/>
      <c r="L8" s="9">
        <v>0</v>
      </c>
      <c r="M8" s="8"/>
      <c r="O8" s="9">
        <v>0</v>
      </c>
      <c r="P8" s="8"/>
    </row>
    <row r="9" spans="2:17" x14ac:dyDescent="0.25">
      <c r="B9" s="6" t="s">
        <v>32</v>
      </c>
      <c r="F9" s="43">
        <f>F43+I43*F17</f>
        <v>31.2</v>
      </c>
      <c r="G9" s="8"/>
      <c r="I9" s="9">
        <v>0</v>
      </c>
      <c r="J9" s="8"/>
      <c r="L9" s="43">
        <f>F44*L17</f>
        <v>63.519313304721024</v>
      </c>
      <c r="M9" s="8"/>
      <c r="O9" s="43">
        <f>F45*O17</f>
        <v>26.380543633762517</v>
      </c>
      <c r="P9" s="8"/>
      <c r="Q9" t="s">
        <v>61</v>
      </c>
    </row>
    <row r="10" spans="2:17" x14ac:dyDescent="0.25">
      <c r="B10" s="6" t="s">
        <v>33</v>
      </c>
      <c r="F10" s="9">
        <v>16.5</v>
      </c>
      <c r="G10" s="8"/>
      <c r="I10" s="9">
        <v>9.9</v>
      </c>
      <c r="J10" s="8"/>
      <c r="L10" s="9">
        <v>9.9</v>
      </c>
      <c r="M10" s="8"/>
      <c r="O10" s="9">
        <v>9.9</v>
      </c>
      <c r="P10" s="8"/>
      <c r="Q10" t="s">
        <v>62</v>
      </c>
    </row>
    <row r="11" spans="2:17" x14ac:dyDescent="0.25">
      <c r="B11" s="6" t="s">
        <v>30</v>
      </c>
      <c r="F11" s="9">
        <v>0</v>
      </c>
      <c r="G11" s="8"/>
      <c r="I11" s="9">
        <v>0</v>
      </c>
      <c r="J11" s="8"/>
      <c r="L11" s="9">
        <v>0</v>
      </c>
      <c r="M11" s="8"/>
      <c r="O11" s="9">
        <v>0</v>
      </c>
      <c r="P11" s="8"/>
      <c r="Q11" t="s">
        <v>63</v>
      </c>
    </row>
    <row r="12" spans="2:17" x14ac:dyDescent="0.25">
      <c r="B12" s="6" t="s">
        <v>34</v>
      </c>
      <c r="F12" s="10">
        <v>0</v>
      </c>
      <c r="G12" s="11"/>
      <c r="H12" s="5"/>
      <c r="I12" s="44">
        <f>(L28+L29)*L31+L30</f>
        <v>9.5903999999999989</v>
      </c>
      <c r="J12" s="11" t="s">
        <v>52</v>
      </c>
      <c r="K12" s="5"/>
      <c r="L12" s="10">
        <v>0</v>
      </c>
      <c r="M12" s="8"/>
      <c r="O12" s="10">
        <v>0</v>
      </c>
      <c r="P12" s="11"/>
      <c r="Q12" t="s">
        <v>81</v>
      </c>
    </row>
    <row r="13" spans="2:17" x14ac:dyDescent="0.25">
      <c r="B13" s="6" t="s">
        <v>38</v>
      </c>
      <c r="F13" s="44">
        <f>SUM(F8:F12)</f>
        <v>47.7</v>
      </c>
      <c r="G13" s="11"/>
      <c r="H13" s="5"/>
      <c r="I13" s="44">
        <f>SUM(I8:I12)</f>
        <v>19.490400000000001</v>
      </c>
      <c r="J13" s="11"/>
      <c r="K13" s="5"/>
      <c r="L13" s="44">
        <f>SUM(L8:L12)</f>
        <v>73.41931330472103</v>
      </c>
      <c r="M13" s="8"/>
      <c r="O13" s="44">
        <f>SUM(O8:O12)</f>
        <v>36.28054363376252</v>
      </c>
      <c r="P13" s="11"/>
      <c r="Q13" t="s">
        <v>89</v>
      </c>
    </row>
    <row r="14" spans="2:17" x14ac:dyDescent="0.25">
      <c r="B14" t="s">
        <v>3</v>
      </c>
      <c r="F14" s="12">
        <f>E4+SUM(F8:F12)</f>
        <v>97.7</v>
      </c>
      <c r="G14" s="8"/>
      <c r="I14" s="12">
        <f>E4+SUM(I8:I12)</f>
        <v>69.490399999999994</v>
      </c>
      <c r="J14" s="8"/>
      <c r="L14" s="12">
        <f>E4+SUM(L8:L12)</f>
        <v>123.41931330472103</v>
      </c>
      <c r="M14" s="8"/>
      <c r="O14" s="12">
        <f>E4+SUM(O8:O12)</f>
        <v>86.28054363376252</v>
      </c>
      <c r="P14" s="8"/>
      <c r="Q14" t="s">
        <v>66</v>
      </c>
    </row>
    <row r="15" spans="2:17" x14ac:dyDescent="0.25">
      <c r="F15" s="7"/>
      <c r="G15" s="8"/>
      <c r="I15" s="7"/>
      <c r="J15" s="8"/>
      <c r="L15" s="7"/>
      <c r="M15" s="8"/>
      <c r="O15" s="7"/>
      <c r="P15" s="8"/>
    </row>
    <row r="16" spans="2:17" x14ac:dyDescent="0.25">
      <c r="B16" t="s">
        <v>4</v>
      </c>
      <c r="F16" s="9">
        <v>5</v>
      </c>
      <c r="G16" s="8"/>
      <c r="I16" s="9">
        <v>0.45</v>
      </c>
      <c r="J16" s="8"/>
      <c r="L16" s="9">
        <v>125</v>
      </c>
      <c r="M16" s="8"/>
      <c r="O16" s="9">
        <v>31.92</v>
      </c>
      <c r="P16" s="8"/>
      <c r="Q16" t="s">
        <v>59</v>
      </c>
    </row>
    <row r="17" spans="2:17" x14ac:dyDescent="0.25">
      <c r="B17" t="s">
        <v>29</v>
      </c>
      <c r="F17" s="31">
        <v>20</v>
      </c>
      <c r="G17" s="8" t="s">
        <v>21</v>
      </c>
      <c r="I17" s="30">
        <f>+F26-F25</f>
        <v>150</v>
      </c>
      <c r="J17" s="8" t="s">
        <v>8</v>
      </c>
      <c r="L17" s="30">
        <f>O17*F47</f>
        <v>1.7167381974248925</v>
      </c>
      <c r="M17" s="8" t="s">
        <v>35</v>
      </c>
      <c r="O17" s="30">
        <f>F17/F46</f>
        <v>2.8612303290414878</v>
      </c>
      <c r="P17" s="8" t="s">
        <v>35</v>
      </c>
      <c r="Q17" t="s">
        <v>60</v>
      </c>
    </row>
    <row r="18" spans="2:17" x14ac:dyDescent="0.25">
      <c r="F18" s="9"/>
      <c r="G18" s="8"/>
      <c r="I18" s="9"/>
      <c r="J18" s="8"/>
      <c r="L18" s="9"/>
      <c r="M18" s="8"/>
      <c r="O18" s="9"/>
      <c r="P18" s="8"/>
    </row>
    <row r="19" spans="2:17" x14ac:dyDescent="0.25">
      <c r="B19" t="s">
        <v>39</v>
      </c>
      <c r="F19" s="13">
        <f>F14/F17</f>
        <v>4.8849999999999998</v>
      </c>
      <c r="G19" s="8"/>
      <c r="I19" s="13">
        <f>(I14/I17)/L31</f>
        <v>0.66181333333333336</v>
      </c>
      <c r="J19" s="8"/>
      <c r="L19" s="13">
        <f>L14/L17</f>
        <v>71.891750000000002</v>
      </c>
      <c r="M19" s="8"/>
      <c r="O19" s="13">
        <f>O14/O17</f>
        <v>30.155050000000003</v>
      </c>
      <c r="P19" s="8"/>
      <c r="Q19" t="s">
        <v>64</v>
      </c>
    </row>
    <row r="20" spans="2:17" ht="15.75" thickBot="1" x14ac:dyDescent="0.3">
      <c r="B20" t="s">
        <v>40</v>
      </c>
      <c r="F20" s="14">
        <f>F14/F16</f>
        <v>19.54</v>
      </c>
      <c r="G20" s="15" t="s">
        <v>25</v>
      </c>
      <c r="I20" s="14">
        <f>(I14/I16)/L31</f>
        <v>220.60444444444443</v>
      </c>
      <c r="J20" s="15" t="s">
        <v>8</v>
      </c>
      <c r="L20" s="14">
        <f>L14/L16</f>
        <v>0.98735450643776823</v>
      </c>
      <c r="M20" s="15" t="s">
        <v>35</v>
      </c>
      <c r="O20" s="14">
        <f>O14/O16</f>
        <v>2.7030245499299035</v>
      </c>
      <c r="P20" s="15" t="s">
        <v>35</v>
      </c>
      <c r="Q20" t="s">
        <v>65</v>
      </c>
    </row>
    <row r="22" spans="2:17" x14ac:dyDescent="0.25">
      <c r="D22" t="s">
        <v>5</v>
      </c>
      <c r="I22" s="4">
        <f>I20/L33</f>
        <v>3.6767407407407404</v>
      </c>
      <c r="J22" s="2" t="s">
        <v>6</v>
      </c>
    </row>
    <row r="24" spans="2:17" ht="27" thickBot="1" x14ac:dyDescent="0.45">
      <c r="B24" s="48" t="s">
        <v>41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2:17" ht="23.25" customHeight="1" x14ac:dyDescent="0.25">
      <c r="B25" s="16" t="s">
        <v>9</v>
      </c>
      <c r="C25" s="17"/>
      <c r="D25" s="17"/>
      <c r="E25" s="17"/>
      <c r="F25" s="18">
        <v>610</v>
      </c>
      <c r="G25" s="17" t="s">
        <v>10</v>
      </c>
      <c r="H25" s="17"/>
      <c r="I25" s="38">
        <v>1.52</v>
      </c>
      <c r="J25" s="17" t="s">
        <v>11</v>
      </c>
      <c r="K25" s="17"/>
      <c r="L25" s="19">
        <f>+F25*I25</f>
        <v>927.2</v>
      </c>
      <c r="M25" s="20" t="s">
        <v>12</v>
      </c>
      <c r="O25" t="s">
        <v>45</v>
      </c>
    </row>
    <row r="26" spans="2:17" ht="23.25" customHeight="1" x14ac:dyDescent="0.25">
      <c r="B26" s="7" t="s">
        <v>44</v>
      </c>
      <c r="C26" s="21"/>
      <c r="D26" s="21"/>
      <c r="E26" s="21"/>
      <c r="F26" s="21">
        <f>+F25+L32*L33</f>
        <v>760</v>
      </c>
      <c r="G26" s="21" t="s">
        <v>10</v>
      </c>
      <c r="H26" s="21"/>
      <c r="I26" s="22">
        <f>+I25-(L27/100)</f>
        <v>1.359</v>
      </c>
      <c r="J26" s="21" t="s">
        <v>11</v>
      </c>
      <c r="K26" s="21"/>
      <c r="L26" s="22">
        <f>+F26*I26</f>
        <v>1032.8399999999999</v>
      </c>
      <c r="M26" s="8" t="s">
        <v>12</v>
      </c>
    </row>
    <row r="27" spans="2:17" ht="23.25" customHeight="1" x14ac:dyDescent="0.25">
      <c r="B27" s="7" t="s">
        <v>27</v>
      </c>
      <c r="C27" s="21"/>
      <c r="D27" s="21"/>
      <c r="E27" s="21"/>
      <c r="F27" s="21"/>
      <c r="G27" s="21"/>
      <c r="H27" s="21"/>
      <c r="I27" s="21"/>
      <c r="J27" s="21"/>
      <c r="K27" s="21"/>
      <c r="L27" s="23">
        <v>16.100000000000001</v>
      </c>
      <c r="M27" s="8" t="s">
        <v>43</v>
      </c>
      <c r="O27" t="s">
        <v>53</v>
      </c>
    </row>
    <row r="28" spans="2:17" ht="23.25" customHeight="1" x14ac:dyDescent="0.25">
      <c r="B28" s="7" t="s">
        <v>13</v>
      </c>
      <c r="C28" s="21"/>
      <c r="D28" s="21"/>
      <c r="E28" s="21"/>
      <c r="F28" s="21"/>
      <c r="G28" s="21"/>
      <c r="H28" s="21"/>
      <c r="I28" s="21"/>
      <c r="J28" s="21"/>
      <c r="K28" s="21"/>
      <c r="L28" s="23">
        <v>3</v>
      </c>
      <c r="M28" s="8" t="s">
        <v>12</v>
      </c>
      <c r="O28" t="s">
        <v>46</v>
      </c>
    </row>
    <row r="29" spans="2:17" ht="23.25" customHeight="1" x14ac:dyDescent="0.25">
      <c r="B29" s="7" t="s">
        <v>26</v>
      </c>
      <c r="C29" s="21"/>
      <c r="D29" s="21"/>
      <c r="E29" s="21"/>
      <c r="F29" s="24">
        <v>0.01</v>
      </c>
      <c r="G29" s="21"/>
      <c r="H29" s="21"/>
      <c r="I29" s="21"/>
      <c r="J29" s="21"/>
      <c r="K29" s="21"/>
      <c r="L29" s="37">
        <f>+F29*F25*I25</f>
        <v>9.2720000000000002</v>
      </c>
      <c r="M29" s="8" t="s">
        <v>12</v>
      </c>
      <c r="O29" t="s">
        <v>47</v>
      </c>
    </row>
    <row r="30" spans="2:17" ht="23.25" customHeight="1" x14ac:dyDescent="0.25">
      <c r="B30" s="7" t="s">
        <v>13</v>
      </c>
      <c r="C30" s="21"/>
      <c r="D30" s="21"/>
      <c r="E30" s="21"/>
      <c r="F30" s="21"/>
      <c r="G30" s="21"/>
      <c r="H30" s="21"/>
      <c r="I30" s="21"/>
      <c r="J30" s="21"/>
      <c r="K30" s="21"/>
      <c r="L30" s="23">
        <v>1</v>
      </c>
      <c r="M30" s="8" t="s">
        <v>14</v>
      </c>
      <c r="O30" t="s">
        <v>48</v>
      </c>
    </row>
    <row r="31" spans="2:17" ht="23.25" customHeight="1" x14ac:dyDescent="0.25">
      <c r="B31" s="7" t="s">
        <v>15</v>
      </c>
      <c r="C31" s="21"/>
      <c r="D31" s="21"/>
      <c r="E31" s="21"/>
      <c r="F31" s="21"/>
      <c r="G31" s="21"/>
      <c r="H31" s="21"/>
      <c r="I31" s="21"/>
      <c r="J31" s="21"/>
      <c r="K31" s="21"/>
      <c r="L31" s="25">
        <v>0.7</v>
      </c>
      <c r="M31" s="8" t="s">
        <v>16</v>
      </c>
      <c r="O31" t="s">
        <v>49</v>
      </c>
    </row>
    <row r="32" spans="2:17" ht="23.25" customHeight="1" x14ac:dyDescent="0.25">
      <c r="B32" s="7" t="s">
        <v>17</v>
      </c>
      <c r="C32" s="21"/>
      <c r="D32" s="21"/>
      <c r="E32" s="21"/>
      <c r="F32" s="21"/>
      <c r="G32" s="21"/>
      <c r="H32" s="21"/>
      <c r="I32" s="21"/>
      <c r="J32" s="21"/>
      <c r="K32" s="21"/>
      <c r="L32" s="36">
        <v>2.5</v>
      </c>
      <c r="M32" s="8" t="s">
        <v>18</v>
      </c>
      <c r="O32" t="s">
        <v>50</v>
      </c>
    </row>
    <row r="33" spans="2:15" ht="23.25" customHeight="1" thickBot="1" x14ac:dyDescent="0.3">
      <c r="B33" s="26" t="s">
        <v>19</v>
      </c>
      <c r="C33" s="27"/>
      <c r="D33" s="27"/>
      <c r="E33" s="27"/>
      <c r="F33" s="27"/>
      <c r="G33" s="27"/>
      <c r="H33" s="27"/>
      <c r="I33" s="27"/>
      <c r="J33" s="27"/>
      <c r="K33" s="27"/>
      <c r="L33" s="35">
        <v>60</v>
      </c>
      <c r="M33" s="29" t="s">
        <v>20</v>
      </c>
      <c r="O33" t="s">
        <v>51</v>
      </c>
    </row>
    <row r="34" spans="2:15" ht="23.25" customHeight="1" x14ac:dyDescent="0.25">
      <c r="B34" s="21"/>
      <c r="C34" s="21"/>
      <c r="D34" s="21"/>
      <c r="E34" s="21"/>
      <c r="F34" s="21"/>
      <c r="G34" s="32" t="s">
        <v>42</v>
      </c>
      <c r="H34" s="17"/>
      <c r="I34" s="17"/>
      <c r="J34" s="17"/>
      <c r="K34" s="17"/>
      <c r="L34" s="19">
        <f>+L26-L25-(I13/L31)</f>
        <v>77.796571428571298</v>
      </c>
      <c r="M34" s="20" t="s">
        <v>12</v>
      </c>
      <c r="O34" t="s">
        <v>55</v>
      </c>
    </row>
    <row r="35" spans="2:15" ht="23.25" customHeight="1" x14ac:dyDescent="0.25">
      <c r="B35" s="21"/>
      <c r="C35" s="21"/>
      <c r="D35" s="21"/>
      <c r="E35" s="21"/>
      <c r="F35" s="21"/>
      <c r="G35" s="33" t="s">
        <v>42</v>
      </c>
      <c r="H35" s="21"/>
      <c r="I35" s="21"/>
      <c r="J35" s="21"/>
      <c r="K35" s="21"/>
      <c r="L35" s="22">
        <f>+L34*L31</f>
        <v>54.457599999999907</v>
      </c>
      <c r="M35" s="8" t="s">
        <v>14</v>
      </c>
      <c r="O35" t="s">
        <v>56</v>
      </c>
    </row>
    <row r="36" spans="2:15" ht="23.25" customHeight="1" x14ac:dyDescent="0.25">
      <c r="B36" s="21"/>
      <c r="C36" s="21"/>
      <c r="D36" s="21"/>
      <c r="E36" s="21"/>
      <c r="F36" s="21"/>
      <c r="G36" s="33" t="s">
        <v>22</v>
      </c>
      <c r="H36" s="21"/>
      <c r="I36" s="21"/>
      <c r="J36" s="21"/>
      <c r="K36" s="21"/>
      <c r="L36" s="22">
        <f>+(F26-F25)*I16*L31-I13</f>
        <v>27.759599999999999</v>
      </c>
      <c r="M36" s="8" t="s">
        <v>14</v>
      </c>
      <c r="O36" t="s">
        <v>57</v>
      </c>
    </row>
    <row r="37" spans="2:15" ht="23.25" customHeight="1" x14ac:dyDescent="0.25">
      <c r="B37" s="21"/>
      <c r="C37" s="21"/>
      <c r="D37" s="25"/>
      <c r="E37" s="21"/>
      <c r="F37" s="21"/>
      <c r="G37" s="33" t="s">
        <v>23</v>
      </c>
      <c r="H37" s="21"/>
      <c r="I37" s="21"/>
      <c r="J37" s="21"/>
      <c r="K37" s="21"/>
      <c r="L37" s="22">
        <f>+F17*F16-F13</f>
        <v>52.3</v>
      </c>
      <c r="M37" s="8" t="s">
        <v>14</v>
      </c>
      <c r="O37" t="s">
        <v>58</v>
      </c>
    </row>
    <row r="38" spans="2:15" ht="23.25" customHeight="1" x14ac:dyDescent="0.25">
      <c r="B38" s="21"/>
      <c r="C38" s="21"/>
      <c r="D38" s="25"/>
      <c r="E38" s="21"/>
      <c r="F38" s="21"/>
      <c r="G38" s="33" t="s">
        <v>24</v>
      </c>
      <c r="H38" s="21"/>
      <c r="I38" s="21"/>
      <c r="J38" s="21"/>
      <c r="K38" s="21"/>
      <c r="L38" s="22">
        <f>+L16*L17-L13</f>
        <v>141.17296137339054</v>
      </c>
      <c r="M38" s="8" t="s">
        <v>14</v>
      </c>
      <c r="O38" t="s">
        <v>58</v>
      </c>
    </row>
    <row r="39" spans="2:15" ht="23.25" customHeight="1" thickBot="1" x14ac:dyDescent="0.3">
      <c r="B39" s="21"/>
      <c r="C39" s="21"/>
      <c r="D39" s="21"/>
      <c r="E39" s="21"/>
      <c r="F39" s="21"/>
      <c r="G39" s="34" t="s">
        <v>36</v>
      </c>
      <c r="H39" s="27"/>
      <c r="I39" s="27"/>
      <c r="J39" s="27"/>
      <c r="K39" s="27"/>
      <c r="L39" s="28">
        <f>+O16*O17-O13</f>
        <v>55.049928469241777</v>
      </c>
      <c r="M39" s="29" t="s">
        <v>14</v>
      </c>
      <c r="O39" t="s">
        <v>58</v>
      </c>
    </row>
    <row r="41" spans="2:15" ht="26.25" x14ac:dyDescent="0.4">
      <c r="B41" s="39" t="s">
        <v>67</v>
      </c>
    </row>
    <row r="43" spans="2:15" x14ac:dyDescent="0.25">
      <c r="B43" t="s">
        <v>68</v>
      </c>
      <c r="F43" s="40">
        <v>26</v>
      </c>
      <c r="G43" t="s">
        <v>14</v>
      </c>
      <c r="H43" t="s">
        <v>86</v>
      </c>
      <c r="I43" s="1">
        <v>0.26</v>
      </c>
      <c r="J43" t="s">
        <v>87</v>
      </c>
      <c r="L43" t="s">
        <v>90</v>
      </c>
    </row>
    <row r="44" spans="2:15" x14ac:dyDescent="0.25">
      <c r="B44" t="s">
        <v>69</v>
      </c>
      <c r="F44" s="41">
        <v>37</v>
      </c>
      <c r="G44" t="s">
        <v>74</v>
      </c>
      <c r="I44" t="s">
        <v>78</v>
      </c>
    </row>
    <row r="45" spans="2:15" x14ac:dyDescent="0.25">
      <c r="B45" t="s">
        <v>70</v>
      </c>
      <c r="F45" s="41">
        <v>9.2200000000000006</v>
      </c>
      <c r="G45" t="s">
        <v>74</v>
      </c>
      <c r="I45" t="s">
        <v>77</v>
      </c>
    </row>
    <row r="46" spans="2:15" x14ac:dyDescent="0.25">
      <c r="B46" t="s">
        <v>71</v>
      </c>
      <c r="F46" s="42">
        <v>6.99</v>
      </c>
      <c r="G46" t="s">
        <v>75</v>
      </c>
      <c r="I46" t="s">
        <v>79</v>
      </c>
    </row>
    <row r="47" spans="2:15" x14ac:dyDescent="0.25">
      <c r="B47" t="s">
        <v>72</v>
      </c>
      <c r="F47" s="45">
        <v>0.6</v>
      </c>
      <c r="G47" t="s">
        <v>76</v>
      </c>
      <c r="I47" t="s">
        <v>80</v>
      </c>
    </row>
    <row r="49" spans="2:2" ht="26.25" x14ac:dyDescent="0.4">
      <c r="B49" s="39" t="s">
        <v>82</v>
      </c>
    </row>
    <row r="51" spans="2:2" x14ac:dyDescent="0.25">
      <c r="B51" t="s">
        <v>83</v>
      </c>
    </row>
    <row r="52" spans="2:2" x14ac:dyDescent="0.25">
      <c r="B52" t="s">
        <v>84</v>
      </c>
    </row>
    <row r="53" spans="2:2" x14ac:dyDescent="0.25">
      <c r="B53" t="s">
        <v>91</v>
      </c>
    </row>
  </sheetData>
  <mergeCells count="5">
    <mergeCell ref="F6:G6"/>
    <mergeCell ref="I6:J6"/>
    <mergeCell ref="L6:M6"/>
    <mergeCell ref="O6:P6"/>
    <mergeCell ref="B24:M24"/>
  </mergeCells>
  <pageMargins left="0.7" right="0.7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Irrigated</vt:lpstr>
      <vt:lpstr>Dryland</vt:lpstr>
      <vt:lpstr>Sheet1</vt:lpstr>
    </vt:vector>
  </TitlesOfParts>
  <Company>Texas A&amp;M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sbevers</dc:creator>
  <cp:lastModifiedBy>Justin R. Benavidez</cp:lastModifiedBy>
  <cp:lastPrinted>2016-08-04T18:33:35Z</cp:lastPrinted>
  <dcterms:created xsi:type="dcterms:W3CDTF">2015-01-07T22:55:45Z</dcterms:created>
  <dcterms:modified xsi:type="dcterms:W3CDTF">2019-12-06T18:42:05Z</dcterms:modified>
</cp:coreProperties>
</file>