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branton\OneDrive - agnet.tamu.edu\DeDe\"/>
    </mc:Choice>
  </mc:AlternateContent>
  <xr:revisionPtr revIDLastSave="0" documentId="8_{390A4E9F-5354-431A-9A2D-8564AD20917C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Irrigated" sheetId="7" r:id="rId1"/>
    <sheet name="Dryland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2" i="6" l="1"/>
  <c r="O43" i="6"/>
  <c r="O44" i="6"/>
  <c r="O45" i="6"/>
  <c r="O46" i="6"/>
  <c r="O47" i="6"/>
  <c r="O48" i="6"/>
  <c r="O49" i="6"/>
  <c r="O50" i="6"/>
  <c r="O51" i="6"/>
  <c r="O52" i="6"/>
  <c r="O53" i="6"/>
  <c r="O54" i="6"/>
  <c r="O40" i="6"/>
  <c r="Q31" i="6"/>
  <c r="Q32" i="6"/>
  <c r="Q34" i="6"/>
  <c r="Q35" i="6"/>
  <c r="Q25" i="6"/>
  <c r="Q26" i="6"/>
  <c r="Q27" i="6"/>
  <c r="Q28" i="6"/>
  <c r="Q29" i="6"/>
  <c r="Q24" i="6"/>
  <c r="P31" i="6"/>
  <c r="P32" i="6"/>
  <c r="P34" i="6"/>
  <c r="M31" i="6"/>
  <c r="M32" i="6"/>
  <c r="M34" i="6"/>
  <c r="J27" i="6"/>
  <c r="J31" i="6"/>
  <c r="J32" i="6"/>
  <c r="J34" i="6"/>
  <c r="G34" i="6"/>
  <c r="G24" i="6"/>
  <c r="G25" i="6"/>
  <c r="G26" i="6"/>
  <c r="G27" i="6"/>
  <c r="G28" i="6"/>
  <c r="G29" i="6"/>
  <c r="G31" i="6"/>
  <c r="G32" i="6"/>
  <c r="G23" i="6"/>
  <c r="J24" i="7" l="1"/>
  <c r="J25" i="7"/>
  <c r="J26" i="7"/>
  <c r="J23" i="7"/>
  <c r="M24" i="7" l="1"/>
  <c r="J24" i="6"/>
  <c r="M23" i="7"/>
  <c r="J23" i="6"/>
  <c r="M26" i="7"/>
  <c r="M26" i="6" s="1"/>
  <c r="J26" i="6"/>
  <c r="M25" i="7"/>
  <c r="J25" i="6"/>
  <c r="J28" i="7"/>
  <c r="J28" i="6" s="1"/>
  <c r="P23" i="7" l="1"/>
  <c r="P23" i="6" s="1"/>
  <c r="M23" i="6"/>
  <c r="P25" i="7"/>
  <c r="P25" i="6" s="1"/>
  <c r="M25" i="6"/>
  <c r="M27" i="7"/>
  <c r="P26" i="7"/>
  <c r="P26" i="6" s="1"/>
  <c r="P24" i="7"/>
  <c r="P24" i="6" s="1"/>
  <c r="M24" i="6"/>
  <c r="J29" i="7"/>
  <c r="M28" i="7"/>
  <c r="F24" i="6"/>
  <c r="L44" i="7"/>
  <c r="I27" i="7" s="1"/>
  <c r="I41" i="7"/>
  <c r="F41" i="7"/>
  <c r="L40" i="7"/>
  <c r="O32" i="7"/>
  <c r="O24" i="7" s="1"/>
  <c r="F24" i="7"/>
  <c r="F29" i="7" s="1"/>
  <c r="M29" i="7" l="1"/>
  <c r="J29" i="6"/>
  <c r="P27" i="7"/>
  <c r="P27" i="6" s="1"/>
  <c r="M27" i="6"/>
  <c r="P28" i="7"/>
  <c r="P28" i="6" s="1"/>
  <c r="M28" i="6"/>
  <c r="L41" i="7"/>
  <c r="I29" i="7"/>
  <c r="I35" i="7" s="1"/>
  <c r="I37" i="7" s="1"/>
  <c r="I28" i="7"/>
  <c r="O28" i="7"/>
  <c r="L54" i="7" s="1"/>
  <c r="O29" i="7"/>
  <c r="O35" i="7" s="1"/>
  <c r="L32" i="7"/>
  <c r="L24" i="7" s="1"/>
  <c r="L29" i="7" s="1"/>
  <c r="L35" i="7" s="1"/>
  <c r="I32" i="7"/>
  <c r="F28" i="7"/>
  <c r="L52" i="7" s="1"/>
  <c r="F35" i="7"/>
  <c r="F34" i="7"/>
  <c r="O32" i="6"/>
  <c r="O24" i="6" s="1"/>
  <c r="F28" i="6"/>
  <c r="L52" i="6" s="1"/>
  <c r="L44" i="6"/>
  <c r="I27" i="6" s="1"/>
  <c r="I29" i="6" s="1"/>
  <c r="I41" i="6"/>
  <c r="F41" i="6"/>
  <c r="L40" i="6"/>
  <c r="P29" i="7" l="1"/>
  <c r="P29" i="6" s="1"/>
  <c r="M29" i="6"/>
  <c r="L49" i="7"/>
  <c r="L50" i="7" s="1"/>
  <c r="I34" i="7"/>
  <c r="L51" i="7"/>
  <c r="L28" i="7"/>
  <c r="L53" i="7" s="1"/>
  <c r="O34" i="7"/>
  <c r="L41" i="6"/>
  <c r="L34" i="7"/>
  <c r="L32" i="6"/>
  <c r="L24" i="6" s="1"/>
  <c r="I32" i="6"/>
  <c r="I34" i="6" s="1"/>
  <c r="O29" i="6"/>
  <c r="O35" i="6" s="1"/>
  <c r="O28" i="6"/>
  <c r="L54" i="6" s="1"/>
  <c r="I35" i="6"/>
  <c r="I37" i="6" s="1"/>
  <c r="F29" i="6"/>
  <c r="I28" i="6"/>
  <c r="L51" i="6" s="1"/>
  <c r="L29" i="6" l="1"/>
  <c r="L35" i="6" s="1"/>
  <c r="L28" i="6"/>
  <c r="L53" i="6" s="1"/>
  <c r="O34" i="6"/>
  <c r="L49" i="6"/>
  <c r="L50" i="6" s="1"/>
  <c r="F35" i="6"/>
  <c r="F34" i="6"/>
  <c r="L34" i="6" l="1"/>
</calcChain>
</file>

<file path=xl/sharedStrings.xml><?xml version="1.0" encoding="utf-8"?>
<sst xmlns="http://schemas.openxmlformats.org/spreadsheetml/2006/main" count="206" uniqueCount="107">
  <si>
    <t>Expenses Up To This Point:</t>
  </si>
  <si>
    <t>Additional Expenses to Conclude:</t>
  </si>
  <si>
    <t>Grain</t>
  </si>
  <si>
    <t>Total Expenses:</t>
  </si>
  <si>
    <t>New Crop Delivery Price or Gain Value:</t>
  </si>
  <si>
    <t>Needed Gain per Day to Cover Costs:</t>
  </si>
  <si>
    <t>Lbs./Day</t>
  </si>
  <si>
    <t>Bale Hay</t>
  </si>
  <si>
    <t>Lbs/Hd</t>
  </si>
  <si>
    <t>Beginning Weight - March 1</t>
  </si>
  <si>
    <t>Lbs.</t>
  </si>
  <si>
    <t>$/Lb.</t>
  </si>
  <si>
    <t>$/hd.</t>
  </si>
  <si>
    <t>Additonal Cattle Expense during period</t>
  </si>
  <si>
    <t>$/Acre</t>
  </si>
  <si>
    <t>Stocking Rate</t>
  </si>
  <si>
    <t>Hd./Acre</t>
  </si>
  <si>
    <t>Rate of Gain</t>
  </si>
  <si>
    <t>ADG</t>
  </si>
  <si>
    <t>Days on Pasture</t>
  </si>
  <si>
    <t>Days</t>
  </si>
  <si>
    <t>Bu./Acre</t>
  </si>
  <si>
    <t>Value of GrazeOut-Rented Gain</t>
  </si>
  <si>
    <t>Value of Harvesting - Grain</t>
  </si>
  <si>
    <t>Value of Harvesting - Hay</t>
  </si>
  <si>
    <t>Bu./A</t>
  </si>
  <si>
    <t>Death Loss</t>
  </si>
  <si>
    <t>Silage</t>
  </si>
  <si>
    <t>Estimated/Expected Yield:</t>
  </si>
  <si>
    <t>Irrigation</t>
  </si>
  <si>
    <t>Top Dress, Insecticide, Herbicide:</t>
  </si>
  <si>
    <t>Custom Harvest</t>
  </si>
  <si>
    <t>Insurance</t>
  </si>
  <si>
    <t>Other</t>
  </si>
  <si>
    <t>Ton/A</t>
  </si>
  <si>
    <t>Value of Harvesting - Silage</t>
  </si>
  <si>
    <t>Irrigated Grain, Graze, Hay, or Silage</t>
  </si>
  <si>
    <t>Total Add. Expenses</t>
  </si>
  <si>
    <t>Needed Price to Cover Total Costs:</t>
  </si>
  <si>
    <t>Needed Yield to Cover Total Costs:</t>
  </si>
  <si>
    <t xml:space="preserve">Partial Budget - - Graze-own, Graze-Rent, Grain, Hay &amp; Silage </t>
  </si>
  <si>
    <t>Value of Owned GrazeOut</t>
  </si>
  <si>
    <t>$/cwt</t>
  </si>
  <si>
    <t xml:space="preserve">Ending Weight - May </t>
  </si>
  <si>
    <t>Estimated weight and sales price on March 1</t>
  </si>
  <si>
    <t>Your est. of additional expenses billed on a per head basis such as care</t>
  </si>
  <si>
    <t>Your est. of any additional death loss during grazeout</t>
  </si>
  <si>
    <t>Your est. of additional expenses billed on a per head basis such as fence repair</t>
  </si>
  <si>
    <t>Planned stocking rate during grazeout</t>
  </si>
  <si>
    <t>Your est. ADG during grazeout</t>
  </si>
  <si>
    <t>Number of days in grazeout period</t>
  </si>
  <si>
    <t>Either out-of-pocket (Variable cost) or Total cost including fixed and variable up to March 1 (Your Choice!)</t>
  </si>
  <si>
    <t>Price needed to cover total expenses</t>
  </si>
  <si>
    <t>Yield needed given specified prices to cover total expenses</t>
  </si>
  <si>
    <t>Additional Parameters That can be Changed:</t>
  </si>
  <si>
    <t>Custom Harvesting - Grain:</t>
  </si>
  <si>
    <t>Custom Harvesting - Hay:</t>
  </si>
  <si>
    <t>Custom Harvesting - Silage:</t>
  </si>
  <si>
    <t>Conversion of grain to Silage yield</t>
  </si>
  <si>
    <t>Conversion of Silage to Hay yield</t>
  </si>
  <si>
    <t>$/bu.</t>
  </si>
  <si>
    <t>$/Ton</t>
  </si>
  <si>
    <t>bu/ton</t>
  </si>
  <si>
    <t>ton/ton</t>
  </si>
  <si>
    <t>6.99 is the conversion factor of bu. to tons used by FSA, USDA</t>
  </si>
  <si>
    <t>0.6  is the conversion factor tons of hay produced for every ton of silage based on research results</t>
  </si>
  <si>
    <t>General Comments:</t>
  </si>
  <si>
    <t xml:space="preserve">Users can change anything in blue to reflect their operations, formulas in the spreadsheet are protected </t>
  </si>
  <si>
    <t>Dryland Grain, Graze, Hay, or Silage</t>
  </si>
  <si>
    <t>+</t>
  </si>
  <si>
    <t>$/bu</t>
  </si>
  <si>
    <t>Graze Out-Rented</t>
  </si>
  <si>
    <t>Total additional expense incurred</t>
  </si>
  <si>
    <t>Lbs/Acre</t>
  </si>
  <si>
    <t>Lbs./Acre/Day</t>
  </si>
  <si>
    <t>$0.64/bushel comes from the 2021 Texas High Plains Extension Budgets</t>
  </si>
  <si>
    <t>$42.81/ton estimated from the 2021 Texas High Plains Extension Budgets</t>
  </si>
  <si>
    <t>$9.64/ton estimated from the 2021 Texas High Plains Extension Budgets</t>
  </si>
  <si>
    <t>2021 Texas High Plains Crop and Livestock Budgets can be found at  https://amarillo.tamu.edu/</t>
  </si>
  <si>
    <t>Ton/Acre</t>
  </si>
  <si>
    <t>Price Rollback (Slide) - Previous 10-year average of AMS reported weight/price differential</t>
  </si>
  <si>
    <t>Harvest &amp; Hauling charge. 2021 Texas High Plains Crop Budgets</t>
  </si>
  <si>
    <t>($/Acre)</t>
  </si>
  <si>
    <t>Return of Graze Out-Rented Gain</t>
  </si>
  <si>
    <t>Return of Owned Graze Out</t>
  </si>
  <si>
    <t>Return of Harvesting - Grain</t>
  </si>
  <si>
    <t>Return of Harvesting - Hay</t>
  </si>
  <si>
    <t>Return of Harvesting - Silage</t>
  </si>
  <si>
    <t>Irrigation expense during period should only include VC (fuel labor, M&amp;R)</t>
  </si>
  <si>
    <t>**Total of other cattle expenses including death loss on a per acre basis</t>
  </si>
  <si>
    <t>Insurance costs are included because they may be reduced by alternative</t>
  </si>
  <si>
    <t>$/Acre**</t>
  </si>
  <si>
    <t>Price Rollback (Slide)</t>
  </si>
  <si>
    <t>Additional Parameters That can be Changed</t>
  </si>
  <si>
    <t>$/Bu</t>
  </si>
  <si>
    <t>$/Lb Gain</t>
  </si>
  <si>
    <t>$/Lb</t>
  </si>
  <si>
    <t>See above to modify harvesting expenses by alternative</t>
  </si>
  <si>
    <t>Expenses incurred up to this point + all additional expense</t>
  </si>
  <si>
    <t>Your estimate of potential  prices received by alternative</t>
  </si>
  <si>
    <t>Hay and silage production are based on wheat yield - see above to change relationships</t>
  </si>
  <si>
    <t>Your estimate of rollback on sales price at the end of grazeout given weight gain, sales month and market;  $16.52 is difference in reported 610 lb. price Mar. 1 and 700 lb. price May 1; AMS reported 10 year averages value</t>
  </si>
  <si>
    <r>
      <t xml:space="preserve">Estimated net return of owning cattle </t>
    </r>
    <r>
      <rPr>
        <b/>
        <sz val="11"/>
        <color theme="1"/>
        <rFont val="Calibri"/>
        <family val="2"/>
        <scheme val="minor"/>
      </rPr>
      <t>per head</t>
    </r>
    <r>
      <rPr>
        <sz val="11"/>
        <color theme="1"/>
        <rFont val="Calibri"/>
        <family val="2"/>
        <scheme val="minor"/>
      </rPr>
      <t xml:space="preserve"> during  grazeout considering additional expenses only</t>
    </r>
  </si>
  <si>
    <r>
      <t>Estimated net return of owning cattle</t>
    </r>
    <r>
      <rPr>
        <b/>
        <sz val="11"/>
        <color theme="1"/>
        <rFont val="Calibri"/>
        <family val="2"/>
        <scheme val="minor"/>
      </rPr>
      <t xml:space="preserve"> per acre</t>
    </r>
    <r>
      <rPr>
        <sz val="11"/>
        <color theme="1"/>
        <rFont val="Calibri"/>
        <family val="2"/>
        <scheme val="minor"/>
      </rPr>
      <t xml:space="preserve"> during  grazeout considering additional expenses only</t>
    </r>
  </si>
  <si>
    <t>Estimated net return of renting pasture per acre during  grazeout considering additional expenses only</t>
  </si>
  <si>
    <t>Net return per acre considering additional expenses only</t>
  </si>
  <si>
    <t>Net return  per acre considering additional expenses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</si>
</sst>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2" borderId="11" applyNumberFormat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3" fillId="0" borderId="0" xfId="0" applyFont="1"/>
    <xf numFmtId="0" fontId="0" fillId="0" borderId="0" xfId="0" applyAlignment="1">
      <alignment horizontal="left" indent="1"/>
    </xf>
    <xf numFmtId="0" fontId="0" fillId="0" borderId="3" xfId="0" applyBorder="1"/>
    <xf numFmtId="0" fontId="0" fillId="0" borderId="4" xfId="0" applyBorder="1"/>
    <xf numFmtId="44" fontId="3" fillId="0" borderId="3" xfId="1" applyFont="1" applyBorder="1"/>
    <xf numFmtId="44" fontId="0" fillId="0" borderId="3" xfId="0" applyNumberFormat="1" applyBorder="1"/>
    <xf numFmtId="44" fontId="2" fillId="0" borderId="3" xfId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0" fillId="0" borderId="1" xfId="0" applyBorder="1"/>
    <xf numFmtId="0" fontId="0" fillId="0" borderId="7" xfId="0" applyBorder="1"/>
    <xf numFmtId="44" fontId="0" fillId="0" borderId="7" xfId="0" applyNumberFormat="1" applyBorder="1"/>
    <xf numFmtId="0" fontId="0" fillId="0" borderId="2" xfId="0" applyBorder="1"/>
    <xf numFmtId="0" fontId="0" fillId="0" borderId="0" xfId="0" applyBorder="1"/>
    <xf numFmtId="44" fontId="0" fillId="0" borderId="0" xfId="0" applyNumberFormat="1" applyBorder="1"/>
    <xf numFmtId="0" fontId="3" fillId="0" borderId="0" xfId="0" applyFont="1" applyBorder="1"/>
    <xf numFmtId="0" fontId="0" fillId="0" borderId="5" xfId="0" applyBorder="1"/>
    <xf numFmtId="0" fontId="0" fillId="0" borderId="8" xfId="0" applyBorder="1"/>
    <xf numFmtId="44" fontId="0" fillId="0" borderId="8" xfId="0" applyNumberFormat="1" applyBorder="1"/>
    <xf numFmtId="0" fontId="0" fillId="0" borderId="6" xfId="0" applyBorder="1"/>
    <xf numFmtId="164" fontId="5" fillId="0" borderId="3" xfId="1" applyNumberFormat="1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44" fontId="5" fillId="0" borderId="0" xfId="0" applyNumberFormat="1" applyFont="1" applyBorder="1"/>
    <xf numFmtId="0" fontId="6" fillId="0" borderId="0" xfId="0" applyFont="1"/>
    <xf numFmtId="44" fontId="5" fillId="0" borderId="3" xfId="1" applyFont="1" applyBorder="1"/>
    <xf numFmtId="44" fontId="5" fillId="0" borderId="3" xfId="0" applyNumberFormat="1" applyFont="1" applyBorder="1"/>
    <xf numFmtId="2" fontId="2" fillId="0" borderId="9" xfId="0" applyNumberFormat="1" applyFont="1" applyBorder="1"/>
    <xf numFmtId="0" fontId="2" fillId="0" borderId="10" xfId="0" applyFont="1" applyBorder="1"/>
    <xf numFmtId="44" fontId="0" fillId="0" borderId="0" xfId="0" applyNumberFormat="1"/>
    <xf numFmtId="44" fontId="8" fillId="2" borderId="11" xfId="2" applyNumberFormat="1" applyFont="1"/>
    <xf numFmtId="44" fontId="8" fillId="2" borderId="12" xfId="2" applyNumberFormat="1" applyFont="1" applyBorder="1"/>
    <xf numFmtId="164" fontId="8" fillId="2" borderId="12" xfId="2" applyNumberFormat="1" applyFont="1" applyBorder="1"/>
    <xf numFmtId="0" fontId="8" fillId="2" borderId="11" xfId="2" applyFont="1"/>
    <xf numFmtId="10" fontId="8" fillId="2" borderId="11" xfId="2" applyNumberFormat="1" applyFont="1"/>
    <xf numFmtId="2" fontId="8" fillId="2" borderId="11" xfId="2" applyNumberFormat="1" applyFont="1"/>
    <xf numFmtId="165" fontId="8" fillId="2" borderId="11" xfId="2" applyNumberFormat="1" applyFont="1"/>
    <xf numFmtId="0" fontId="8" fillId="2" borderId="11" xfId="2" applyNumberFormat="1" applyFont="1"/>
    <xf numFmtId="0" fontId="0" fillId="0" borderId="4" xfId="0" applyFont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54"/>
  <sheetViews>
    <sheetView topLeftCell="A38" zoomScale="110" zoomScaleNormal="110" workbookViewId="0">
      <selection activeCell="Z10" sqref="Z10"/>
    </sheetView>
  </sheetViews>
  <sheetFormatPr defaultColWidth="8.77734375" defaultRowHeight="14.4" x14ac:dyDescent="0.3"/>
  <cols>
    <col min="1" max="1" width="2.44140625" customWidth="1"/>
    <col min="6" max="6" width="9.44140625" bestFit="1" customWidth="1"/>
    <col min="8" max="8" width="2.44140625" customWidth="1"/>
    <col min="10" max="10" width="13.6640625" customWidth="1"/>
    <col min="11" max="11" width="2.77734375" customWidth="1"/>
    <col min="12" max="12" width="10.44140625" bestFit="1" customWidth="1"/>
    <col min="13" max="13" width="13.44140625" customWidth="1"/>
    <col min="14" max="14" width="2.77734375" customWidth="1"/>
  </cols>
  <sheetData>
    <row r="2" spans="2:20" ht="25.8" x14ac:dyDescent="0.5">
      <c r="C2" s="2" t="s">
        <v>36</v>
      </c>
    </row>
    <row r="4" spans="2:20" ht="15" customHeight="1" x14ac:dyDescent="0.3">
      <c r="B4" t="s">
        <v>0</v>
      </c>
      <c r="E4" s="35">
        <v>150</v>
      </c>
      <c r="F4" t="s">
        <v>51</v>
      </c>
    </row>
    <row r="5" spans="2:20" x14ac:dyDescent="0.3">
      <c r="B5" t="s">
        <v>82</v>
      </c>
      <c r="T5" s="34"/>
    </row>
    <row r="6" spans="2:20" x14ac:dyDescent="0.3">
      <c r="T6" s="34"/>
    </row>
    <row r="7" spans="2:20" ht="25.8" x14ac:dyDescent="0.5">
      <c r="B7" s="29" t="s">
        <v>93</v>
      </c>
    </row>
    <row r="9" spans="2:20" ht="15.6" x14ac:dyDescent="0.3">
      <c r="B9" t="s">
        <v>55</v>
      </c>
      <c r="F9" s="41">
        <v>0.64</v>
      </c>
      <c r="G9" t="s">
        <v>60</v>
      </c>
      <c r="I9" t="s">
        <v>75</v>
      </c>
    </row>
    <row r="10" spans="2:20" ht="15.6" x14ac:dyDescent="0.3">
      <c r="B10" t="s">
        <v>56</v>
      </c>
      <c r="F10" s="41">
        <v>42.81</v>
      </c>
      <c r="G10" t="s">
        <v>61</v>
      </c>
      <c r="I10" t="s">
        <v>76</v>
      </c>
    </row>
    <row r="11" spans="2:20" ht="15.6" x14ac:dyDescent="0.3">
      <c r="B11" t="s">
        <v>57</v>
      </c>
      <c r="F11" s="41">
        <v>9.64</v>
      </c>
      <c r="G11" t="s">
        <v>61</v>
      </c>
      <c r="I11" t="s">
        <v>77</v>
      </c>
    </row>
    <row r="12" spans="2:20" ht="15.6" x14ac:dyDescent="0.3">
      <c r="B12" t="s">
        <v>58</v>
      </c>
      <c r="F12" s="42">
        <v>6.99</v>
      </c>
      <c r="G12" t="s">
        <v>62</v>
      </c>
      <c r="I12" t="s">
        <v>64</v>
      </c>
    </row>
    <row r="13" spans="2:20" ht="15.6" x14ac:dyDescent="0.3">
      <c r="B13" t="s">
        <v>59</v>
      </c>
      <c r="F13" s="40">
        <v>0.6</v>
      </c>
      <c r="G13" t="s">
        <v>63</v>
      </c>
      <c r="I13" t="s">
        <v>65</v>
      </c>
    </row>
    <row r="15" spans="2:20" ht="25.8" x14ac:dyDescent="0.5">
      <c r="B15" s="29" t="s">
        <v>66</v>
      </c>
    </row>
    <row r="17" spans="2:20" x14ac:dyDescent="0.3">
      <c r="B17" t="s">
        <v>67</v>
      </c>
    </row>
    <row r="18" spans="2:20" x14ac:dyDescent="0.3">
      <c r="B18" t="s">
        <v>78</v>
      </c>
    </row>
    <row r="19" spans="2:20" x14ac:dyDescent="0.3">
      <c r="T19" s="34"/>
    </row>
    <row r="20" spans="2:20" ht="15" thickBot="1" x14ac:dyDescent="0.35">
      <c r="T20" s="34"/>
    </row>
    <row r="21" spans="2:20" x14ac:dyDescent="0.3">
      <c r="F21" s="48" t="s">
        <v>2</v>
      </c>
      <c r="G21" s="49"/>
      <c r="I21" s="48" t="s">
        <v>71</v>
      </c>
      <c r="J21" s="49"/>
      <c r="L21" s="48" t="s">
        <v>7</v>
      </c>
      <c r="M21" s="49"/>
      <c r="O21" s="48" t="s">
        <v>27</v>
      </c>
      <c r="P21" s="49"/>
    </row>
    <row r="22" spans="2:20" x14ac:dyDescent="0.3">
      <c r="B22" t="s">
        <v>1</v>
      </c>
      <c r="F22" s="6"/>
      <c r="G22" s="7"/>
      <c r="I22" s="6"/>
      <c r="J22" s="7"/>
      <c r="L22" s="6"/>
      <c r="M22" s="7"/>
      <c r="O22" s="6"/>
      <c r="P22" s="7"/>
    </row>
    <row r="23" spans="2:20" ht="15.6" x14ac:dyDescent="0.3">
      <c r="B23" s="5" t="s">
        <v>30</v>
      </c>
      <c r="F23" s="36">
        <v>0</v>
      </c>
      <c r="G23" s="7" t="s">
        <v>14</v>
      </c>
      <c r="I23" s="36">
        <v>0</v>
      </c>
      <c r="J23" s="7" t="str">
        <f>G23</f>
        <v>$/Acre</v>
      </c>
      <c r="L23" s="36">
        <v>0</v>
      </c>
      <c r="M23" s="7" t="str">
        <f>J23</f>
        <v>$/Acre</v>
      </c>
      <c r="O23" s="36">
        <v>0</v>
      </c>
      <c r="P23" s="7" t="str">
        <f>M23</f>
        <v>$/Acre</v>
      </c>
    </row>
    <row r="24" spans="2:20" ht="15.6" x14ac:dyDescent="0.3">
      <c r="B24" s="5" t="s">
        <v>31</v>
      </c>
      <c r="F24" s="30">
        <f>F32*F9</f>
        <v>32</v>
      </c>
      <c r="G24" s="7" t="s">
        <v>14</v>
      </c>
      <c r="I24" s="36">
        <v>0</v>
      </c>
      <c r="J24" s="7" t="str">
        <f t="shared" ref="J24:J26" si="0">G24</f>
        <v>$/Acre</v>
      </c>
      <c r="L24" s="30">
        <f>F10*L32</f>
        <v>183.73390557939913</v>
      </c>
      <c r="M24" s="7" t="str">
        <f t="shared" ref="M24:M29" si="1">J24</f>
        <v>$/Acre</v>
      </c>
      <c r="O24" s="30">
        <f>F11*O32</f>
        <v>68.955650929899861</v>
      </c>
      <c r="P24" s="7" t="str">
        <f t="shared" ref="P24:P29" si="2">M24</f>
        <v>$/Acre</v>
      </c>
      <c r="Q24" t="s">
        <v>97</v>
      </c>
    </row>
    <row r="25" spans="2:20" ht="15.6" x14ac:dyDescent="0.3">
      <c r="B25" s="5" t="s">
        <v>32</v>
      </c>
      <c r="F25" s="36">
        <v>36.299999999999997</v>
      </c>
      <c r="G25" s="7" t="s">
        <v>14</v>
      </c>
      <c r="I25" s="36">
        <v>21.78</v>
      </c>
      <c r="J25" s="7" t="str">
        <f t="shared" si="0"/>
        <v>$/Acre</v>
      </c>
      <c r="L25" s="36">
        <v>21.78</v>
      </c>
      <c r="M25" s="7" t="str">
        <f t="shared" si="1"/>
        <v>$/Acre</v>
      </c>
      <c r="O25" s="36">
        <v>21.78</v>
      </c>
      <c r="P25" s="7" t="str">
        <f t="shared" si="2"/>
        <v>$/Acre</v>
      </c>
      <c r="Q25" t="s">
        <v>90</v>
      </c>
    </row>
    <row r="26" spans="2:20" ht="15.6" x14ac:dyDescent="0.3">
      <c r="B26" s="5" t="s">
        <v>29</v>
      </c>
      <c r="F26" s="36">
        <v>13.4</v>
      </c>
      <c r="G26" s="7" t="s">
        <v>14</v>
      </c>
      <c r="I26" s="36">
        <v>13.4</v>
      </c>
      <c r="J26" s="7" t="str">
        <f t="shared" si="0"/>
        <v>$/Acre</v>
      </c>
      <c r="L26" s="36">
        <v>13.4</v>
      </c>
      <c r="M26" s="7" t="str">
        <f t="shared" si="1"/>
        <v>$/Acre</v>
      </c>
      <c r="O26" s="36">
        <v>13.4</v>
      </c>
      <c r="P26" s="7" t="str">
        <f t="shared" si="2"/>
        <v>$/Acre</v>
      </c>
      <c r="Q26" t="s">
        <v>88</v>
      </c>
    </row>
    <row r="27" spans="2:20" ht="15.6" x14ac:dyDescent="0.3">
      <c r="B27" s="5" t="s">
        <v>33</v>
      </c>
      <c r="F27" s="36">
        <v>0</v>
      </c>
      <c r="G27" s="7" t="s">
        <v>14</v>
      </c>
      <c r="H27" s="4"/>
      <c r="I27" s="31">
        <f>(L43+L44)*L46+L45</f>
        <v>21.76144</v>
      </c>
      <c r="J27" s="43" t="s">
        <v>91</v>
      </c>
      <c r="K27" s="4"/>
      <c r="L27" s="36">
        <v>0</v>
      </c>
      <c r="M27" s="7" t="str">
        <f>M26</f>
        <v>$/Acre</v>
      </c>
      <c r="O27" s="36">
        <v>0</v>
      </c>
      <c r="P27" s="7" t="str">
        <f t="shared" si="2"/>
        <v>$/Acre</v>
      </c>
      <c r="Q27" t="s">
        <v>89</v>
      </c>
    </row>
    <row r="28" spans="2:20" ht="15.6" x14ac:dyDescent="0.3">
      <c r="B28" s="5" t="s">
        <v>37</v>
      </c>
      <c r="F28" s="36">
        <f>SUM(F23:F27)</f>
        <v>81.7</v>
      </c>
      <c r="G28" s="7" t="s">
        <v>14</v>
      </c>
      <c r="H28" s="4"/>
      <c r="I28" s="36">
        <f>SUM(I23:I27)</f>
        <v>56.94144</v>
      </c>
      <c r="J28" s="43" t="str">
        <f>J26</f>
        <v>$/Acre</v>
      </c>
      <c r="K28" s="4"/>
      <c r="L28" s="36">
        <f>SUM(L23:L27)</f>
        <v>218.91390557939914</v>
      </c>
      <c r="M28" s="7" t="str">
        <f t="shared" si="1"/>
        <v>$/Acre</v>
      </c>
      <c r="O28" s="36">
        <f>SUM(O23:O27)</f>
        <v>104.13565092989987</v>
      </c>
      <c r="P28" s="7" t="str">
        <f t="shared" si="2"/>
        <v>$/Acre</v>
      </c>
      <c r="Q28" t="s">
        <v>72</v>
      </c>
    </row>
    <row r="29" spans="2:20" x14ac:dyDescent="0.3">
      <c r="B29" t="s">
        <v>3</v>
      </c>
      <c r="F29" s="9">
        <f>E4+SUM(F23:F27)</f>
        <v>231.7</v>
      </c>
      <c r="G29" s="7" t="s">
        <v>14</v>
      </c>
      <c r="I29" s="9">
        <f>E4+SUM(I23:I27)</f>
        <v>206.94144</v>
      </c>
      <c r="J29" s="43" t="str">
        <f>J28</f>
        <v>$/Acre</v>
      </c>
      <c r="L29" s="9">
        <f>E4+SUM(L23:L27)</f>
        <v>368.91390557939917</v>
      </c>
      <c r="M29" s="7" t="str">
        <f t="shared" si="1"/>
        <v>$/Acre</v>
      </c>
      <c r="O29" s="9">
        <f>E4+SUM(O23:O27)</f>
        <v>254.13565092989987</v>
      </c>
      <c r="P29" s="7" t="str">
        <f t="shared" si="2"/>
        <v>$/Acre</v>
      </c>
      <c r="Q29" t="s">
        <v>98</v>
      </c>
    </row>
    <row r="30" spans="2:20" x14ac:dyDescent="0.3">
      <c r="F30" s="6"/>
      <c r="G30" s="7"/>
      <c r="I30" s="6"/>
      <c r="J30" s="7"/>
      <c r="L30" s="6"/>
      <c r="M30" s="7"/>
      <c r="O30" s="6"/>
      <c r="P30" s="7"/>
    </row>
    <row r="31" spans="2:20" ht="15.6" x14ac:dyDescent="0.3">
      <c r="B31" t="s">
        <v>4</v>
      </c>
      <c r="F31" s="36">
        <v>5.28</v>
      </c>
      <c r="G31" s="7" t="s">
        <v>94</v>
      </c>
      <c r="I31" s="36">
        <v>0.5</v>
      </c>
      <c r="J31" s="7" t="s">
        <v>95</v>
      </c>
      <c r="L31" s="36">
        <v>135</v>
      </c>
      <c r="M31" s="7" t="s">
        <v>61</v>
      </c>
      <c r="O31" s="36">
        <v>50</v>
      </c>
      <c r="P31" s="7" t="s">
        <v>61</v>
      </c>
      <c r="Q31" t="s">
        <v>99</v>
      </c>
    </row>
    <row r="32" spans="2:20" ht="15.6" x14ac:dyDescent="0.3">
      <c r="B32" t="s">
        <v>28</v>
      </c>
      <c r="F32" s="37">
        <v>50</v>
      </c>
      <c r="G32" s="7" t="s">
        <v>21</v>
      </c>
      <c r="I32" s="24">
        <f>+F41-F40</f>
        <v>120</v>
      </c>
      <c r="J32" s="7" t="s">
        <v>8</v>
      </c>
      <c r="L32" s="24">
        <f>O32*F13</f>
        <v>4.2918454935622314</v>
      </c>
      <c r="M32" s="7" t="s">
        <v>79</v>
      </c>
      <c r="O32" s="24">
        <f>F32/F12</f>
        <v>7.1530758226037197</v>
      </c>
      <c r="P32" s="7" t="s">
        <v>79</v>
      </c>
      <c r="Q32" t="s">
        <v>100</v>
      </c>
    </row>
    <row r="33" spans="2:17" x14ac:dyDescent="0.3">
      <c r="F33" s="8"/>
      <c r="G33" s="7"/>
      <c r="I33" s="8"/>
      <c r="J33" s="7"/>
      <c r="L33" s="8"/>
      <c r="M33" s="7"/>
      <c r="O33" s="8"/>
      <c r="P33" s="7"/>
    </row>
    <row r="34" spans="2:17" x14ac:dyDescent="0.3">
      <c r="B34" t="s">
        <v>38</v>
      </c>
      <c r="F34" s="10">
        <f>F29/F32</f>
        <v>4.6339999999999995</v>
      </c>
      <c r="G34" s="7" t="s">
        <v>94</v>
      </c>
      <c r="I34" s="10">
        <f>(I29/I32)/L46</f>
        <v>1.1652108108108108</v>
      </c>
      <c r="J34" s="7" t="s">
        <v>96</v>
      </c>
      <c r="L34" s="10">
        <f>L29/L32</f>
        <v>85.956940000000017</v>
      </c>
      <c r="M34" s="7" t="s">
        <v>61</v>
      </c>
      <c r="O34" s="10">
        <f>O29/O32</f>
        <v>35.528164000000004</v>
      </c>
      <c r="P34" s="7" t="s">
        <v>61</v>
      </c>
      <c r="Q34" t="s">
        <v>52</v>
      </c>
    </row>
    <row r="35" spans="2:17" ht="15" thickBot="1" x14ac:dyDescent="0.35">
      <c r="B35" t="s">
        <v>39</v>
      </c>
      <c r="F35" s="11">
        <f>F29/F31</f>
        <v>43.882575757575751</v>
      </c>
      <c r="G35" s="12" t="s">
        <v>21</v>
      </c>
      <c r="I35" s="11">
        <f>(I29/I31)/L46</f>
        <v>279.65059459459462</v>
      </c>
      <c r="J35" s="12" t="s">
        <v>73</v>
      </c>
      <c r="L35" s="11">
        <f>L29/L31</f>
        <v>2.7326955968844384</v>
      </c>
      <c r="M35" s="12" t="s">
        <v>79</v>
      </c>
      <c r="O35" s="11">
        <f>O29/O31</f>
        <v>5.082713018597997</v>
      </c>
      <c r="P35" s="12" t="s">
        <v>79</v>
      </c>
      <c r="Q35" t="s">
        <v>53</v>
      </c>
    </row>
    <row r="36" spans="2:17" ht="15" thickBot="1" x14ac:dyDescent="0.35"/>
    <row r="37" spans="2:17" ht="15" thickBot="1" x14ac:dyDescent="0.35">
      <c r="B37" t="s">
        <v>5</v>
      </c>
      <c r="I37" s="32">
        <f>I35/L48</f>
        <v>4.6608432432432441</v>
      </c>
      <c r="J37" s="33" t="s">
        <v>74</v>
      </c>
    </row>
    <row r="39" spans="2:17" ht="26.4" thickBot="1" x14ac:dyDescent="0.55000000000000004">
      <c r="B39" s="50" t="s">
        <v>40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2:17" ht="23.25" customHeight="1" x14ac:dyDescent="0.3">
      <c r="B40" s="13" t="s">
        <v>9</v>
      </c>
      <c r="C40" s="14"/>
      <c r="D40" s="14"/>
      <c r="E40" s="14"/>
      <c r="F40" s="38">
        <v>610</v>
      </c>
      <c r="G40" s="14" t="s">
        <v>10</v>
      </c>
      <c r="H40" s="14"/>
      <c r="I40" s="35">
        <v>1.48</v>
      </c>
      <c r="J40" s="14" t="s">
        <v>11</v>
      </c>
      <c r="K40" s="14"/>
      <c r="L40" s="15">
        <f>+F40*I40</f>
        <v>902.8</v>
      </c>
      <c r="M40" s="16" t="s">
        <v>12</v>
      </c>
      <c r="O40" t="s">
        <v>44</v>
      </c>
    </row>
    <row r="41" spans="2:17" ht="23.25" customHeight="1" x14ac:dyDescent="0.3">
      <c r="B41" s="6" t="s">
        <v>43</v>
      </c>
      <c r="C41" s="17"/>
      <c r="D41" s="17"/>
      <c r="E41" s="17"/>
      <c r="F41" s="17">
        <f>+F40+L47*L48</f>
        <v>730</v>
      </c>
      <c r="G41" s="17" t="s">
        <v>10</v>
      </c>
      <c r="H41" s="17"/>
      <c r="I41" s="18">
        <f>+I40-(L42/100)</f>
        <v>1.3148</v>
      </c>
      <c r="J41" s="17" t="s">
        <v>11</v>
      </c>
      <c r="K41" s="17"/>
      <c r="L41" s="18">
        <f>+F41*I41</f>
        <v>959.80399999999997</v>
      </c>
      <c r="M41" s="7" t="s">
        <v>12</v>
      </c>
    </row>
    <row r="42" spans="2:17" s="47" customFormat="1" ht="23.25" customHeight="1" x14ac:dyDescent="0.3">
      <c r="B42" s="44" t="s">
        <v>92</v>
      </c>
      <c r="C42" s="45"/>
      <c r="D42" s="45"/>
      <c r="E42" s="45"/>
      <c r="F42" s="45"/>
      <c r="G42" s="45"/>
      <c r="H42" s="45"/>
      <c r="I42" s="45"/>
      <c r="J42" s="45"/>
      <c r="K42" s="45"/>
      <c r="L42" s="35">
        <v>16.52</v>
      </c>
      <c r="M42" s="46" t="s">
        <v>42</v>
      </c>
      <c r="O42" s="47" t="s">
        <v>101</v>
      </c>
    </row>
    <row r="43" spans="2:17" ht="23.25" customHeight="1" x14ac:dyDescent="0.3">
      <c r="B43" s="6" t="s">
        <v>13</v>
      </c>
      <c r="C43" s="17"/>
      <c r="D43" s="17"/>
      <c r="E43" s="17"/>
      <c r="F43" s="17"/>
      <c r="G43" s="17"/>
      <c r="H43" s="17"/>
      <c r="I43" s="17"/>
      <c r="J43" s="17"/>
      <c r="K43" s="17"/>
      <c r="L43" s="35">
        <v>5</v>
      </c>
      <c r="M43" s="7" t="s">
        <v>12</v>
      </c>
      <c r="O43" t="s">
        <v>45</v>
      </c>
    </row>
    <row r="44" spans="2:17" ht="23.25" customHeight="1" x14ac:dyDescent="0.3">
      <c r="B44" s="6" t="s">
        <v>26</v>
      </c>
      <c r="C44" s="17"/>
      <c r="D44" s="17"/>
      <c r="E44" s="17"/>
      <c r="F44" s="39">
        <v>0.01</v>
      </c>
      <c r="G44" s="17"/>
      <c r="H44" s="17"/>
      <c r="I44" s="17"/>
      <c r="J44" s="17"/>
      <c r="K44" s="17"/>
      <c r="L44" s="28">
        <f>+F44*F40*I40</f>
        <v>9.0280000000000005</v>
      </c>
      <c r="M44" s="7" t="s">
        <v>12</v>
      </c>
      <c r="O44" t="s">
        <v>46</v>
      </c>
    </row>
    <row r="45" spans="2:17" ht="23.25" customHeight="1" x14ac:dyDescent="0.3">
      <c r="B45" s="6" t="s">
        <v>13</v>
      </c>
      <c r="C45" s="17"/>
      <c r="D45" s="17"/>
      <c r="E45" s="17"/>
      <c r="F45" s="17"/>
      <c r="G45" s="17"/>
      <c r="H45" s="17"/>
      <c r="I45" s="17"/>
      <c r="J45" s="17"/>
      <c r="K45" s="17"/>
      <c r="L45" s="35">
        <v>1</v>
      </c>
      <c r="M45" s="7" t="s">
        <v>14</v>
      </c>
      <c r="O45" t="s">
        <v>47</v>
      </c>
    </row>
    <row r="46" spans="2:17" ht="23.25" customHeight="1" x14ac:dyDescent="0.3">
      <c r="B46" s="6" t="s">
        <v>15</v>
      </c>
      <c r="C46" s="17"/>
      <c r="D46" s="17"/>
      <c r="E46" s="17"/>
      <c r="F46" s="17"/>
      <c r="G46" s="17"/>
      <c r="H46" s="17"/>
      <c r="I46" s="17"/>
      <c r="J46" s="17"/>
      <c r="K46" s="17"/>
      <c r="L46" s="38">
        <v>1.48</v>
      </c>
      <c r="M46" s="7" t="s">
        <v>16</v>
      </c>
      <c r="O46" t="s">
        <v>48</v>
      </c>
    </row>
    <row r="47" spans="2:17" ht="23.25" customHeight="1" x14ac:dyDescent="0.3">
      <c r="B47" s="6" t="s">
        <v>17</v>
      </c>
      <c r="C47" s="17"/>
      <c r="D47" s="17"/>
      <c r="E47" s="17"/>
      <c r="F47" s="17"/>
      <c r="G47" s="17"/>
      <c r="H47" s="17"/>
      <c r="I47" s="17"/>
      <c r="J47" s="17"/>
      <c r="K47" s="17"/>
      <c r="L47" s="40">
        <v>2</v>
      </c>
      <c r="M47" s="7" t="s">
        <v>18</v>
      </c>
      <c r="O47" t="s">
        <v>49</v>
      </c>
    </row>
    <row r="48" spans="2:17" ht="23.25" customHeight="1" thickBot="1" x14ac:dyDescent="0.35">
      <c r="B48" s="20" t="s">
        <v>19</v>
      </c>
      <c r="C48" s="21"/>
      <c r="D48" s="21"/>
      <c r="E48" s="21"/>
      <c r="F48" s="21"/>
      <c r="G48" s="21"/>
      <c r="H48" s="21"/>
      <c r="I48" s="21"/>
      <c r="J48" s="21"/>
      <c r="K48" s="21"/>
      <c r="L48" s="38">
        <v>60</v>
      </c>
      <c r="M48" s="23" t="s">
        <v>20</v>
      </c>
      <c r="O48" t="s">
        <v>50</v>
      </c>
    </row>
    <row r="49" spans="2:15" ht="23.25" customHeight="1" x14ac:dyDescent="0.3">
      <c r="B49" s="17"/>
      <c r="C49" s="17"/>
      <c r="D49" s="17"/>
      <c r="E49" s="17"/>
      <c r="F49" s="17"/>
      <c r="G49" s="25" t="s">
        <v>84</v>
      </c>
      <c r="H49" s="14"/>
      <c r="I49" s="14"/>
      <c r="J49" s="14"/>
      <c r="K49" s="14"/>
      <c r="L49" s="15">
        <f>+L41-L40-(I28/L46)</f>
        <v>18.530054054054069</v>
      </c>
      <c r="M49" s="16" t="s">
        <v>12</v>
      </c>
      <c r="O49" t="s">
        <v>102</v>
      </c>
    </row>
    <row r="50" spans="2:15" ht="23.25" customHeight="1" x14ac:dyDescent="0.3">
      <c r="B50" s="17"/>
      <c r="C50" s="17"/>
      <c r="D50" s="17"/>
      <c r="E50" s="17"/>
      <c r="F50" s="17"/>
      <c r="G50" s="26" t="s">
        <v>84</v>
      </c>
      <c r="H50" s="17"/>
      <c r="I50" s="17"/>
      <c r="J50" s="17"/>
      <c r="K50" s="17"/>
      <c r="L50" s="18">
        <f>+L49*L46</f>
        <v>27.424480000000024</v>
      </c>
      <c r="M50" s="7" t="s">
        <v>14</v>
      </c>
      <c r="O50" t="s">
        <v>103</v>
      </c>
    </row>
    <row r="51" spans="2:15" ht="23.25" customHeight="1" x14ac:dyDescent="0.3">
      <c r="B51" s="17"/>
      <c r="C51" s="17"/>
      <c r="D51" s="17"/>
      <c r="E51" s="17"/>
      <c r="F51" s="17"/>
      <c r="G51" s="26" t="s">
        <v>83</v>
      </c>
      <c r="H51" s="17"/>
      <c r="I51" s="17"/>
      <c r="J51" s="17"/>
      <c r="K51" s="17"/>
      <c r="L51" s="18">
        <f>+(F41-F40)*I31*L46-I28</f>
        <v>31.858559999999997</v>
      </c>
      <c r="M51" s="7" t="s">
        <v>14</v>
      </c>
      <c r="O51" t="s">
        <v>104</v>
      </c>
    </row>
    <row r="52" spans="2:15" ht="23.25" customHeight="1" x14ac:dyDescent="0.3">
      <c r="B52" s="17"/>
      <c r="C52" s="17"/>
      <c r="D52" s="19"/>
      <c r="E52" s="17"/>
      <c r="F52" s="17"/>
      <c r="G52" s="26" t="s">
        <v>85</v>
      </c>
      <c r="H52" s="17"/>
      <c r="I52" s="17"/>
      <c r="J52" s="17"/>
      <c r="K52" s="17"/>
      <c r="L52" s="18">
        <f>+F32*F31-F28</f>
        <v>182.3</v>
      </c>
      <c r="M52" s="7" t="s">
        <v>14</v>
      </c>
      <c r="O52" t="s">
        <v>105</v>
      </c>
    </row>
    <row r="53" spans="2:15" ht="23.25" customHeight="1" x14ac:dyDescent="0.3">
      <c r="B53" s="17"/>
      <c r="C53" s="17"/>
      <c r="D53" s="19"/>
      <c r="E53" s="17"/>
      <c r="F53" s="17"/>
      <c r="G53" s="26" t="s">
        <v>86</v>
      </c>
      <c r="H53" s="17"/>
      <c r="I53" s="17"/>
      <c r="J53" s="17"/>
      <c r="K53" s="17"/>
      <c r="L53" s="18">
        <f>+L31*L32-L28</f>
        <v>360.48523605150206</v>
      </c>
      <c r="M53" s="7" t="s">
        <v>14</v>
      </c>
      <c r="O53" t="s">
        <v>105</v>
      </c>
    </row>
    <row r="54" spans="2:15" ht="23.25" customHeight="1" thickBot="1" x14ac:dyDescent="0.35">
      <c r="B54" s="17"/>
      <c r="C54" s="17"/>
      <c r="D54" s="17"/>
      <c r="E54" s="17"/>
      <c r="F54" s="17"/>
      <c r="G54" s="27" t="s">
        <v>87</v>
      </c>
      <c r="H54" s="21"/>
      <c r="I54" s="21"/>
      <c r="J54" s="21"/>
      <c r="K54" s="21"/>
      <c r="L54" s="22">
        <f>+O31*O32-O28</f>
        <v>253.51814020028613</v>
      </c>
      <c r="M54" s="23" t="s">
        <v>14</v>
      </c>
      <c r="O54" t="s">
        <v>106</v>
      </c>
    </row>
  </sheetData>
  <mergeCells count="5">
    <mergeCell ref="F21:G21"/>
    <mergeCell ref="I21:J21"/>
    <mergeCell ref="L21:M21"/>
    <mergeCell ref="O21:P21"/>
    <mergeCell ref="B39:M39"/>
  </mergeCells>
  <pageMargins left="0.7" right="0.7" top="0.75" bottom="0.75" header="0.3" footer="0.3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54"/>
  <sheetViews>
    <sheetView tabSelected="1" zoomScale="110" zoomScaleNormal="110" workbookViewId="0">
      <selection activeCell="W12" sqref="W12"/>
    </sheetView>
  </sheetViews>
  <sheetFormatPr defaultColWidth="8.77734375" defaultRowHeight="14.4" x14ac:dyDescent="0.3"/>
  <cols>
    <col min="1" max="1" width="2.44140625" customWidth="1"/>
    <col min="6" max="6" width="9.44140625" bestFit="1" customWidth="1"/>
    <col min="8" max="8" width="2.44140625" customWidth="1"/>
    <col min="11" max="11" width="2.77734375" customWidth="1"/>
    <col min="12" max="12" width="10.44140625" bestFit="1" customWidth="1"/>
    <col min="13" max="13" width="13.44140625" customWidth="1"/>
    <col min="14" max="14" width="2.77734375" customWidth="1"/>
  </cols>
  <sheetData>
    <row r="2" spans="2:12" ht="25.8" x14ac:dyDescent="0.5">
      <c r="C2" s="2" t="s">
        <v>68</v>
      </c>
    </row>
    <row r="4" spans="2:12" ht="15" customHeight="1" x14ac:dyDescent="0.3">
      <c r="B4" t="s">
        <v>0</v>
      </c>
      <c r="E4" s="35">
        <v>70</v>
      </c>
      <c r="F4" t="s">
        <v>51</v>
      </c>
    </row>
    <row r="5" spans="2:12" x14ac:dyDescent="0.3">
      <c r="B5" t="s">
        <v>14</v>
      </c>
    </row>
    <row r="7" spans="2:12" ht="25.8" x14ac:dyDescent="0.5">
      <c r="B7" s="29" t="s">
        <v>54</v>
      </c>
    </row>
    <row r="9" spans="2:12" ht="15.6" x14ac:dyDescent="0.3">
      <c r="B9" t="s">
        <v>55</v>
      </c>
      <c r="F9" s="41">
        <v>26</v>
      </c>
      <c r="G9" t="s">
        <v>14</v>
      </c>
      <c r="H9" t="s">
        <v>69</v>
      </c>
      <c r="I9" s="35">
        <v>0.27</v>
      </c>
      <c r="J9" t="s">
        <v>70</v>
      </c>
      <c r="L9" t="s">
        <v>81</v>
      </c>
    </row>
    <row r="10" spans="2:12" ht="15.6" x14ac:dyDescent="0.3">
      <c r="B10" t="s">
        <v>56</v>
      </c>
      <c r="F10" s="41">
        <v>42.81</v>
      </c>
      <c r="G10" t="s">
        <v>61</v>
      </c>
      <c r="I10" t="s">
        <v>76</v>
      </c>
    </row>
    <row r="11" spans="2:12" ht="15.6" x14ac:dyDescent="0.3">
      <c r="B11" t="s">
        <v>57</v>
      </c>
      <c r="F11" s="41">
        <v>9.64</v>
      </c>
      <c r="G11" t="s">
        <v>61</v>
      </c>
      <c r="I11" t="s">
        <v>77</v>
      </c>
    </row>
    <row r="12" spans="2:12" ht="15.6" x14ac:dyDescent="0.3">
      <c r="B12" t="s">
        <v>58</v>
      </c>
      <c r="F12" s="42">
        <v>6.99</v>
      </c>
      <c r="G12" t="s">
        <v>62</v>
      </c>
      <c r="I12" t="s">
        <v>64</v>
      </c>
    </row>
    <row r="13" spans="2:12" ht="15.6" x14ac:dyDescent="0.3">
      <c r="B13" t="s">
        <v>59</v>
      </c>
      <c r="F13" s="40">
        <v>0.6</v>
      </c>
      <c r="G13" t="s">
        <v>63</v>
      </c>
      <c r="I13" t="s">
        <v>65</v>
      </c>
    </row>
    <row r="15" spans="2:12" ht="25.8" x14ac:dyDescent="0.5">
      <c r="B15" s="29" t="s">
        <v>66</v>
      </c>
    </row>
    <row r="17" spans="2:17" x14ac:dyDescent="0.3">
      <c r="B17" t="s">
        <v>67</v>
      </c>
    </row>
    <row r="18" spans="2:17" x14ac:dyDescent="0.3">
      <c r="B18" t="s">
        <v>78</v>
      </c>
    </row>
    <row r="20" spans="2:17" ht="15" thickBot="1" x14ac:dyDescent="0.35"/>
    <row r="21" spans="2:17" x14ac:dyDescent="0.3">
      <c r="F21" s="48" t="s">
        <v>2</v>
      </c>
      <c r="G21" s="49"/>
      <c r="I21" s="48" t="s">
        <v>71</v>
      </c>
      <c r="J21" s="49"/>
      <c r="L21" s="48" t="s">
        <v>7</v>
      </c>
      <c r="M21" s="49"/>
      <c r="O21" s="48" t="s">
        <v>27</v>
      </c>
      <c r="P21" s="49"/>
    </row>
    <row r="22" spans="2:17" x14ac:dyDescent="0.3">
      <c r="B22" t="s">
        <v>1</v>
      </c>
      <c r="F22" s="6"/>
      <c r="G22" s="7"/>
      <c r="I22" s="6"/>
      <c r="J22" s="7"/>
      <c r="L22" s="6"/>
      <c r="M22" s="7"/>
      <c r="O22" s="6"/>
      <c r="P22" s="7"/>
    </row>
    <row r="23" spans="2:17" ht="15.6" x14ac:dyDescent="0.3">
      <c r="B23" s="5" t="s">
        <v>30</v>
      </c>
      <c r="F23" s="36">
        <v>0</v>
      </c>
      <c r="G23" s="7" t="str">
        <f>Irrigated!G23</f>
        <v>$/Acre</v>
      </c>
      <c r="I23" s="36">
        <v>0</v>
      </c>
      <c r="J23" s="7" t="str">
        <f>Irrigated!J23</f>
        <v>$/Acre</v>
      </c>
      <c r="L23" s="36">
        <v>0</v>
      </c>
      <c r="M23" s="7" t="str">
        <f>Irrigated!M23</f>
        <v>$/Acre</v>
      </c>
      <c r="O23" s="36">
        <v>0</v>
      </c>
      <c r="P23" s="7" t="str">
        <f>Irrigated!P23</f>
        <v>$/Acre</v>
      </c>
    </row>
    <row r="24" spans="2:17" ht="15.6" x14ac:dyDescent="0.3">
      <c r="B24" s="5" t="s">
        <v>31</v>
      </c>
      <c r="F24" s="30">
        <f>F9+I9*F32</f>
        <v>31.4</v>
      </c>
      <c r="G24" s="7" t="str">
        <f>Irrigated!G24</f>
        <v>$/Acre</v>
      </c>
      <c r="I24" s="36">
        <v>0</v>
      </c>
      <c r="J24" s="7" t="str">
        <f>Irrigated!J24</f>
        <v>$/Acre</v>
      </c>
      <c r="L24" s="30">
        <f>F10*L32</f>
        <v>73.493562231759654</v>
      </c>
      <c r="M24" s="7" t="str">
        <f>Irrigated!M24</f>
        <v>$/Acre</v>
      </c>
      <c r="O24" s="30">
        <f>F11*O32</f>
        <v>27.582260371959944</v>
      </c>
      <c r="P24" s="7" t="str">
        <f>Irrigated!P24</f>
        <v>$/Acre</v>
      </c>
      <c r="Q24" t="str">
        <f>Irrigated!Q24</f>
        <v>See above to modify harvesting expenses by alternative</v>
      </c>
    </row>
    <row r="25" spans="2:17" ht="15.6" x14ac:dyDescent="0.3">
      <c r="B25" s="5" t="s">
        <v>32</v>
      </c>
      <c r="F25" s="36">
        <v>16.5</v>
      </c>
      <c r="G25" s="7" t="str">
        <f>Irrigated!G25</f>
        <v>$/Acre</v>
      </c>
      <c r="I25" s="36">
        <v>9.9</v>
      </c>
      <c r="J25" s="7" t="str">
        <f>Irrigated!J25</f>
        <v>$/Acre</v>
      </c>
      <c r="L25" s="36">
        <v>9.9</v>
      </c>
      <c r="M25" s="7" t="str">
        <f>Irrigated!M25</f>
        <v>$/Acre</v>
      </c>
      <c r="O25" s="36">
        <v>9.9</v>
      </c>
      <c r="P25" s="7" t="str">
        <f>Irrigated!P25</f>
        <v>$/Acre</v>
      </c>
      <c r="Q25" t="str">
        <f>Irrigated!Q25</f>
        <v>Insurance costs are included because they may be reduced by alternative</v>
      </c>
    </row>
    <row r="26" spans="2:17" ht="15.6" x14ac:dyDescent="0.3">
      <c r="B26" s="5" t="s">
        <v>29</v>
      </c>
      <c r="F26" s="36">
        <v>0</v>
      </c>
      <c r="G26" s="7" t="str">
        <f>Irrigated!G26</f>
        <v>$/Acre</v>
      </c>
      <c r="I26" s="36">
        <v>0</v>
      </c>
      <c r="J26" s="7" t="str">
        <f>Irrigated!J26</f>
        <v>$/Acre</v>
      </c>
      <c r="L26" s="36">
        <v>0</v>
      </c>
      <c r="M26" s="7" t="str">
        <f>Irrigated!M26</f>
        <v>$/Acre</v>
      </c>
      <c r="O26" s="36">
        <v>0</v>
      </c>
      <c r="P26" s="7" t="str">
        <f>Irrigated!P26</f>
        <v>$/Acre</v>
      </c>
      <c r="Q26" t="str">
        <f>Irrigated!Q26</f>
        <v>Irrigation expense during period should only include VC (fuel labor, M&amp;R)</v>
      </c>
    </row>
    <row r="27" spans="2:17" ht="15.6" x14ac:dyDescent="0.3">
      <c r="B27" s="5" t="s">
        <v>33</v>
      </c>
      <c r="F27" s="36">
        <v>0</v>
      </c>
      <c r="G27" s="7" t="str">
        <f>Irrigated!G27</f>
        <v>$/Acre</v>
      </c>
      <c r="H27" s="4"/>
      <c r="I27" s="31">
        <f>(L43+L44)*L46+L45</f>
        <v>10.819599999999999</v>
      </c>
      <c r="J27" s="7" t="str">
        <f>Irrigated!J27</f>
        <v>$/Acre**</v>
      </c>
      <c r="K27" s="4"/>
      <c r="L27" s="36">
        <v>0</v>
      </c>
      <c r="M27" s="7" t="str">
        <f>Irrigated!M27</f>
        <v>$/Acre</v>
      </c>
      <c r="O27" s="36">
        <v>0</v>
      </c>
      <c r="P27" s="7" t="str">
        <f>Irrigated!P27</f>
        <v>$/Acre</v>
      </c>
      <c r="Q27" t="str">
        <f>Irrigated!Q27</f>
        <v>**Total of other cattle expenses including death loss on a per acre basis</v>
      </c>
    </row>
    <row r="28" spans="2:17" x14ac:dyDescent="0.3">
      <c r="B28" s="5" t="s">
        <v>37</v>
      </c>
      <c r="F28" s="31">
        <f>SUM(F23:F27)</f>
        <v>47.9</v>
      </c>
      <c r="G28" s="7" t="str">
        <f>Irrigated!G28</f>
        <v>$/Acre</v>
      </c>
      <c r="H28" s="4"/>
      <c r="I28" s="31">
        <f>SUM(I23:I27)</f>
        <v>20.7196</v>
      </c>
      <c r="J28" s="7" t="str">
        <f>Irrigated!J28</f>
        <v>$/Acre</v>
      </c>
      <c r="K28" s="4"/>
      <c r="L28" s="31">
        <f>SUM(L23:L27)</f>
        <v>83.39356223175966</v>
      </c>
      <c r="M28" s="7" t="str">
        <f>Irrigated!M28</f>
        <v>$/Acre</v>
      </c>
      <c r="O28" s="31">
        <f>SUM(O23:O27)</f>
        <v>37.482260371959946</v>
      </c>
      <c r="P28" s="7" t="str">
        <f>Irrigated!P28</f>
        <v>$/Acre</v>
      </c>
      <c r="Q28" t="str">
        <f>Irrigated!Q28</f>
        <v>Total additional expense incurred</v>
      </c>
    </row>
    <row r="29" spans="2:17" x14ac:dyDescent="0.3">
      <c r="B29" t="s">
        <v>3</v>
      </c>
      <c r="F29" s="9">
        <f>E4+SUM(F23:F27)</f>
        <v>117.9</v>
      </c>
      <c r="G29" s="7" t="str">
        <f>Irrigated!G29</f>
        <v>$/Acre</v>
      </c>
      <c r="I29" s="9">
        <f>E4+SUM(I23:I27)</f>
        <v>90.7196</v>
      </c>
      <c r="J29" s="7" t="str">
        <f>Irrigated!J29</f>
        <v>$/Acre</v>
      </c>
      <c r="L29" s="9">
        <f>E4+SUM(L23:L27)</f>
        <v>153.39356223175966</v>
      </c>
      <c r="M29" s="7" t="str">
        <f>Irrigated!M29</f>
        <v>$/Acre</v>
      </c>
      <c r="O29" s="9">
        <f>E4+SUM(O23:O27)</f>
        <v>107.48226037195994</v>
      </c>
      <c r="P29" s="7" t="str">
        <f>Irrigated!P29</f>
        <v>$/Acre</v>
      </c>
      <c r="Q29" t="str">
        <f>Irrigated!Q29</f>
        <v>Expenses incurred up to this point + all additional expense</v>
      </c>
    </row>
    <row r="30" spans="2:17" x14ac:dyDescent="0.3">
      <c r="F30" s="6"/>
      <c r="G30" s="7"/>
      <c r="I30" s="6"/>
      <c r="J30" s="7"/>
      <c r="L30" s="6"/>
      <c r="M30" s="7"/>
      <c r="O30" s="6"/>
      <c r="P30" s="7"/>
    </row>
    <row r="31" spans="2:17" ht="15.6" x14ac:dyDescent="0.3">
      <c r="B31" t="s">
        <v>4</v>
      </c>
      <c r="F31" s="36">
        <v>5.28</v>
      </c>
      <c r="G31" s="7" t="str">
        <f>Irrigated!G31</f>
        <v>$/Bu</v>
      </c>
      <c r="I31" s="36">
        <v>0.5</v>
      </c>
      <c r="J31" s="7" t="str">
        <f>Irrigated!J31</f>
        <v>$/Lb Gain</v>
      </c>
      <c r="L31" s="36">
        <v>135</v>
      </c>
      <c r="M31" s="7" t="str">
        <f>Irrigated!M31</f>
        <v>$/Ton</v>
      </c>
      <c r="O31" s="36">
        <v>50</v>
      </c>
      <c r="P31" s="7" t="str">
        <f>Irrigated!P31</f>
        <v>$/Ton</v>
      </c>
      <c r="Q31" t="str">
        <f>Irrigated!Q31</f>
        <v>Your estimate of potential  prices received by alternative</v>
      </c>
    </row>
    <row r="32" spans="2:17" ht="15.6" x14ac:dyDescent="0.3">
      <c r="B32" t="s">
        <v>28</v>
      </c>
      <c r="F32" s="37">
        <v>20</v>
      </c>
      <c r="G32" s="7" t="str">
        <f>Irrigated!G32</f>
        <v>Bu./Acre</v>
      </c>
      <c r="I32" s="24">
        <f>+F41-F40</f>
        <v>150</v>
      </c>
      <c r="J32" s="7" t="str">
        <f>Irrigated!J32</f>
        <v>Lbs/Hd</v>
      </c>
      <c r="L32" s="24">
        <f>O32*F13</f>
        <v>1.7167381974248925</v>
      </c>
      <c r="M32" s="7" t="str">
        <f>Irrigated!M32</f>
        <v>Ton/Acre</v>
      </c>
      <c r="O32" s="24">
        <f>F32/F12</f>
        <v>2.8612303290414878</v>
      </c>
      <c r="P32" s="7" t="str">
        <f>Irrigated!P32</f>
        <v>Ton/Acre</v>
      </c>
      <c r="Q32" t="str">
        <f>Irrigated!Q32</f>
        <v>Hay and silage production are based on wheat yield - see above to change relationships</v>
      </c>
    </row>
    <row r="33" spans="2:17" x14ac:dyDescent="0.3">
      <c r="F33" s="8"/>
      <c r="G33" s="7"/>
      <c r="I33" s="8"/>
      <c r="J33" s="7"/>
      <c r="L33" s="8"/>
      <c r="M33" s="7"/>
      <c r="O33" s="8"/>
      <c r="P33" s="7"/>
    </row>
    <row r="34" spans="2:17" x14ac:dyDescent="0.3">
      <c r="B34" t="s">
        <v>38</v>
      </c>
      <c r="F34" s="10">
        <f>F29/F32</f>
        <v>5.8950000000000005</v>
      </c>
      <c r="G34" s="7" t="str">
        <f>Irrigated!G34</f>
        <v>$/Bu</v>
      </c>
      <c r="I34" s="10">
        <f>(I29/I32)/L46</f>
        <v>0.86399619047619047</v>
      </c>
      <c r="J34" s="7" t="str">
        <f>Irrigated!J34</f>
        <v>$/Lb</v>
      </c>
      <c r="L34" s="10">
        <f>L29/L32</f>
        <v>89.35175000000001</v>
      </c>
      <c r="M34" s="7" t="str">
        <f>Irrigated!M34</f>
        <v>$/Ton</v>
      </c>
      <c r="O34" s="10">
        <f>O29/O32</f>
        <v>37.565049999999999</v>
      </c>
      <c r="P34" s="7" t="str">
        <f>Irrigated!P34</f>
        <v>$/Ton</v>
      </c>
      <c r="Q34" t="str">
        <f>Irrigated!Q34</f>
        <v>Price needed to cover total expenses</v>
      </c>
    </row>
    <row r="35" spans="2:17" ht="15" thickBot="1" x14ac:dyDescent="0.35">
      <c r="B35" t="s">
        <v>39</v>
      </c>
      <c r="F35" s="11">
        <f>F29/F31</f>
        <v>22.329545454545453</v>
      </c>
      <c r="G35" s="12" t="s">
        <v>25</v>
      </c>
      <c r="I35" s="11">
        <f>(I29/I31)/L46</f>
        <v>259.19885714285715</v>
      </c>
      <c r="J35" s="12" t="s">
        <v>8</v>
      </c>
      <c r="L35" s="11">
        <f>L29/L31</f>
        <v>1.1362486091241457</v>
      </c>
      <c r="M35" s="12" t="s">
        <v>34</v>
      </c>
      <c r="O35" s="11">
        <f>O29/O31</f>
        <v>2.1496452074391987</v>
      </c>
      <c r="P35" s="12" t="s">
        <v>34</v>
      </c>
      <c r="Q35" t="str">
        <f>Irrigated!Q35</f>
        <v>Yield needed given specified prices to cover total expenses</v>
      </c>
    </row>
    <row r="37" spans="2:17" x14ac:dyDescent="0.3">
      <c r="D37" t="s">
        <v>5</v>
      </c>
      <c r="I37" s="3">
        <f>I35/L48</f>
        <v>4.3199809523809529</v>
      </c>
      <c r="J37" s="1" t="s">
        <v>6</v>
      </c>
    </row>
    <row r="39" spans="2:17" ht="26.4" thickBot="1" x14ac:dyDescent="0.55000000000000004">
      <c r="B39" s="50" t="s">
        <v>40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2:17" ht="23.25" customHeight="1" x14ac:dyDescent="0.3">
      <c r="B40" s="13" t="s">
        <v>9</v>
      </c>
      <c r="C40" s="14"/>
      <c r="D40" s="14"/>
      <c r="E40" s="14"/>
      <c r="F40" s="38">
        <v>610</v>
      </c>
      <c r="G40" s="14" t="s">
        <v>10</v>
      </c>
      <c r="H40" s="14"/>
      <c r="I40" s="35">
        <v>1.48</v>
      </c>
      <c r="J40" s="14" t="s">
        <v>11</v>
      </c>
      <c r="K40" s="14"/>
      <c r="L40" s="15">
        <f>+F40*I40</f>
        <v>902.8</v>
      </c>
      <c r="M40" s="16" t="s">
        <v>12</v>
      </c>
      <c r="O40" t="str">
        <f>Irrigated!O40</f>
        <v>Estimated weight and sales price on March 1</v>
      </c>
    </row>
    <row r="41" spans="2:17" ht="23.25" customHeight="1" x14ac:dyDescent="0.3">
      <c r="B41" s="6" t="s">
        <v>43</v>
      </c>
      <c r="C41" s="17"/>
      <c r="D41" s="17"/>
      <c r="E41" s="17"/>
      <c r="F41" s="17">
        <f>+F40+L47*L48</f>
        <v>760</v>
      </c>
      <c r="G41" s="17" t="s">
        <v>10</v>
      </c>
      <c r="H41" s="17"/>
      <c r="I41" s="18">
        <f>+I40-(L42/100)</f>
        <v>1.3148</v>
      </c>
      <c r="J41" s="17" t="s">
        <v>11</v>
      </c>
      <c r="K41" s="17"/>
      <c r="L41" s="18">
        <f>+F41*I41</f>
        <v>999.24799999999993</v>
      </c>
      <c r="M41" s="7" t="s">
        <v>12</v>
      </c>
    </row>
    <row r="42" spans="2:17" ht="23.25" customHeight="1" x14ac:dyDescent="0.3">
      <c r="B42" s="6" t="s">
        <v>80</v>
      </c>
      <c r="C42" s="17"/>
      <c r="D42" s="17"/>
      <c r="E42" s="17"/>
      <c r="F42" s="17"/>
      <c r="G42" s="17"/>
      <c r="H42" s="17"/>
      <c r="I42" s="17"/>
      <c r="J42" s="17"/>
      <c r="K42" s="17"/>
      <c r="L42" s="35">
        <v>16.52</v>
      </c>
      <c r="M42" s="7" t="s">
        <v>42</v>
      </c>
      <c r="O42" t="str">
        <f>Irrigated!O42</f>
        <v>Your estimate of rollback on sales price at the end of grazeout given weight gain, sales month and market;  $16.52 is difference in reported 610 lb. price Mar. 1 and 700 lb. price May 1; AMS reported 10 year averages value</v>
      </c>
    </row>
    <row r="43" spans="2:17" ht="23.25" customHeight="1" x14ac:dyDescent="0.3">
      <c r="B43" s="6" t="s">
        <v>13</v>
      </c>
      <c r="C43" s="17"/>
      <c r="D43" s="17"/>
      <c r="E43" s="17"/>
      <c r="F43" s="17"/>
      <c r="G43" s="17"/>
      <c r="H43" s="17"/>
      <c r="I43" s="17"/>
      <c r="J43" s="17"/>
      <c r="K43" s="17"/>
      <c r="L43" s="35">
        <v>5</v>
      </c>
      <c r="M43" s="7" t="s">
        <v>12</v>
      </c>
      <c r="O43" t="str">
        <f>Irrigated!O43</f>
        <v>Your est. of additional expenses billed on a per head basis such as care</v>
      </c>
    </row>
    <row r="44" spans="2:17" ht="23.25" customHeight="1" x14ac:dyDescent="0.3">
      <c r="B44" s="6" t="s">
        <v>26</v>
      </c>
      <c r="C44" s="17"/>
      <c r="D44" s="17"/>
      <c r="E44" s="17"/>
      <c r="F44" s="39">
        <v>0.01</v>
      </c>
      <c r="G44" s="17"/>
      <c r="H44" s="17"/>
      <c r="I44" s="17"/>
      <c r="J44" s="17"/>
      <c r="K44" s="17"/>
      <c r="L44" s="28">
        <f>+F44*F40*I40</f>
        <v>9.0280000000000005</v>
      </c>
      <c r="M44" s="7" t="s">
        <v>12</v>
      </c>
      <c r="O44" t="str">
        <f>Irrigated!O44</f>
        <v>Your est. of any additional death loss during grazeout</v>
      </c>
    </row>
    <row r="45" spans="2:17" ht="23.25" customHeight="1" x14ac:dyDescent="0.3">
      <c r="B45" s="6" t="s">
        <v>13</v>
      </c>
      <c r="C45" s="17"/>
      <c r="D45" s="17"/>
      <c r="E45" s="17"/>
      <c r="F45" s="17"/>
      <c r="G45" s="17"/>
      <c r="H45" s="17"/>
      <c r="I45" s="17"/>
      <c r="J45" s="17"/>
      <c r="K45" s="17"/>
      <c r="L45" s="35">
        <v>1</v>
      </c>
      <c r="M45" s="7" t="s">
        <v>14</v>
      </c>
      <c r="O45" t="str">
        <f>Irrigated!O45</f>
        <v>Your est. of additional expenses billed on a per head basis such as fence repair</v>
      </c>
    </row>
    <row r="46" spans="2:17" ht="23.25" customHeight="1" x14ac:dyDescent="0.3">
      <c r="B46" s="6" t="s">
        <v>15</v>
      </c>
      <c r="C46" s="17"/>
      <c r="D46" s="17"/>
      <c r="E46" s="17"/>
      <c r="F46" s="17"/>
      <c r="G46" s="17"/>
      <c r="H46" s="17"/>
      <c r="I46" s="17"/>
      <c r="J46" s="17"/>
      <c r="K46" s="17"/>
      <c r="L46" s="38">
        <v>0.7</v>
      </c>
      <c r="M46" s="7" t="s">
        <v>16</v>
      </c>
      <c r="O46" t="str">
        <f>Irrigated!O46</f>
        <v>Planned stocking rate during grazeout</v>
      </c>
    </row>
    <row r="47" spans="2:17" ht="23.25" customHeight="1" x14ac:dyDescent="0.3">
      <c r="B47" s="6" t="s">
        <v>17</v>
      </c>
      <c r="C47" s="17"/>
      <c r="D47" s="17"/>
      <c r="E47" s="17"/>
      <c r="F47" s="17"/>
      <c r="G47" s="17"/>
      <c r="H47" s="17"/>
      <c r="I47" s="17"/>
      <c r="J47" s="17"/>
      <c r="K47" s="17"/>
      <c r="L47" s="40">
        <v>2.5</v>
      </c>
      <c r="M47" s="7" t="s">
        <v>18</v>
      </c>
      <c r="O47" t="str">
        <f>Irrigated!O47</f>
        <v>Your est. ADG during grazeout</v>
      </c>
    </row>
    <row r="48" spans="2:17" ht="23.25" customHeight="1" thickBot="1" x14ac:dyDescent="0.35">
      <c r="B48" s="20" t="s">
        <v>19</v>
      </c>
      <c r="C48" s="21"/>
      <c r="D48" s="21"/>
      <c r="E48" s="21"/>
      <c r="F48" s="21"/>
      <c r="G48" s="21"/>
      <c r="H48" s="21"/>
      <c r="I48" s="21"/>
      <c r="J48" s="21"/>
      <c r="K48" s="21"/>
      <c r="L48" s="38">
        <v>60</v>
      </c>
      <c r="M48" s="23" t="s">
        <v>20</v>
      </c>
      <c r="O48" t="str">
        <f>Irrigated!O48</f>
        <v>Number of days in grazeout period</v>
      </c>
    </row>
    <row r="49" spans="2:15" ht="23.25" customHeight="1" x14ac:dyDescent="0.3">
      <c r="B49" s="17"/>
      <c r="C49" s="17"/>
      <c r="D49" s="17"/>
      <c r="E49" s="17"/>
      <c r="F49" s="17"/>
      <c r="G49" s="25" t="s">
        <v>41</v>
      </c>
      <c r="H49" s="14"/>
      <c r="I49" s="14"/>
      <c r="J49" s="14"/>
      <c r="K49" s="14"/>
      <c r="L49" s="15">
        <f>+L41-L40-(I28/L46)</f>
        <v>66.848571428571404</v>
      </c>
      <c r="M49" s="16" t="s">
        <v>12</v>
      </c>
      <c r="O49" t="str">
        <f>Irrigated!O49</f>
        <v>Estimated net return of owning cattle per head during  grazeout considering additional expenses only</v>
      </c>
    </row>
    <row r="50" spans="2:15" ht="23.25" customHeight="1" x14ac:dyDescent="0.3">
      <c r="B50" s="17"/>
      <c r="C50" s="17"/>
      <c r="D50" s="17"/>
      <c r="E50" s="17"/>
      <c r="F50" s="17"/>
      <c r="G50" s="26" t="s">
        <v>41</v>
      </c>
      <c r="H50" s="17"/>
      <c r="I50" s="17"/>
      <c r="J50" s="17"/>
      <c r="K50" s="17"/>
      <c r="L50" s="18">
        <f>+L49*L46</f>
        <v>46.793999999999983</v>
      </c>
      <c r="M50" s="7" t="s">
        <v>14</v>
      </c>
      <c r="O50" t="str">
        <f>Irrigated!O50</f>
        <v>Estimated net return of owning cattle per acre during  grazeout considering additional expenses only</v>
      </c>
    </row>
    <row r="51" spans="2:15" ht="23.25" customHeight="1" x14ac:dyDescent="0.3">
      <c r="B51" s="17"/>
      <c r="C51" s="17"/>
      <c r="D51" s="17"/>
      <c r="E51" s="17"/>
      <c r="F51" s="17"/>
      <c r="G51" s="26" t="s">
        <v>22</v>
      </c>
      <c r="H51" s="17"/>
      <c r="I51" s="17"/>
      <c r="J51" s="17"/>
      <c r="K51" s="17"/>
      <c r="L51" s="18">
        <f>+(F41-F40)*I31*L46-I28</f>
        <v>31.7804</v>
      </c>
      <c r="M51" s="7" t="s">
        <v>14</v>
      </c>
      <c r="O51" t="str">
        <f>Irrigated!O51</f>
        <v>Estimated net return of renting pasture per acre during  grazeout considering additional expenses only</v>
      </c>
    </row>
    <row r="52" spans="2:15" ht="23.25" customHeight="1" x14ac:dyDescent="0.3">
      <c r="B52" s="17"/>
      <c r="C52" s="17"/>
      <c r="D52" s="19"/>
      <c r="E52" s="17"/>
      <c r="F52" s="17"/>
      <c r="G52" s="26" t="s">
        <v>23</v>
      </c>
      <c r="H52" s="17"/>
      <c r="I52" s="17"/>
      <c r="J52" s="17"/>
      <c r="K52" s="17"/>
      <c r="L52" s="18">
        <f>+F32*F31-F28</f>
        <v>57.70000000000001</v>
      </c>
      <c r="M52" s="7" t="s">
        <v>14</v>
      </c>
      <c r="O52" t="str">
        <f>Irrigated!O52</f>
        <v>Net return per acre considering additional expenses only</v>
      </c>
    </row>
    <row r="53" spans="2:15" ht="23.25" customHeight="1" x14ac:dyDescent="0.3">
      <c r="B53" s="17"/>
      <c r="C53" s="17"/>
      <c r="D53" s="19"/>
      <c r="E53" s="17"/>
      <c r="F53" s="17"/>
      <c r="G53" s="26" t="s">
        <v>24</v>
      </c>
      <c r="H53" s="17"/>
      <c r="I53" s="17"/>
      <c r="J53" s="17"/>
      <c r="K53" s="17"/>
      <c r="L53" s="18">
        <f>+L31*L32-L28</f>
        <v>148.36609442060083</v>
      </c>
      <c r="M53" s="7" t="s">
        <v>14</v>
      </c>
      <c r="O53" t="str">
        <f>Irrigated!O53</f>
        <v>Net return per acre considering additional expenses only</v>
      </c>
    </row>
    <row r="54" spans="2:15" ht="23.25" customHeight="1" thickBot="1" x14ac:dyDescent="0.35">
      <c r="B54" s="17"/>
      <c r="C54" s="17"/>
      <c r="D54" s="17"/>
      <c r="E54" s="17"/>
      <c r="F54" s="17"/>
      <c r="G54" s="27" t="s">
        <v>35</v>
      </c>
      <c r="H54" s="21"/>
      <c r="I54" s="21"/>
      <c r="J54" s="21"/>
      <c r="K54" s="21"/>
      <c r="L54" s="22">
        <f>+O31*O32-O28</f>
        <v>105.57925608011445</v>
      </c>
      <c r="M54" s="23" t="s">
        <v>14</v>
      </c>
      <c r="O54" t="str">
        <f>Irrigated!O54</f>
        <v>Net return  per acre considering additional expenses only</v>
      </c>
    </row>
  </sheetData>
  <mergeCells count="5">
    <mergeCell ref="F21:G21"/>
    <mergeCell ref="I21:J21"/>
    <mergeCell ref="L21:M21"/>
    <mergeCell ref="O21:P21"/>
    <mergeCell ref="B39:M39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Irrigated</vt:lpstr>
      <vt:lpstr>Dryland</vt:lpstr>
    </vt:vector>
  </TitlesOfParts>
  <Company>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sbevers</dc:creator>
  <cp:lastModifiedBy>Amanda M. Branton</cp:lastModifiedBy>
  <cp:lastPrinted>2016-08-04T18:33:35Z</cp:lastPrinted>
  <dcterms:created xsi:type="dcterms:W3CDTF">2015-01-07T22:55:45Z</dcterms:created>
  <dcterms:modified xsi:type="dcterms:W3CDTF">2021-03-01T19:56:45Z</dcterms:modified>
</cp:coreProperties>
</file>